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PC자료이관\가포a-2\특별공급\"/>
    </mc:Choice>
  </mc:AlternateContent>
  <bookViews>
    <workbookView xWindow="0" yWindow="0" windowWidth="28800" windowHeight="11628"/>
  </bookViews>
  <sheets>
    <sheet name="특별공급 물량 세부내역" sheetId="4" r:id="rId1"/>
    <sheet name="Sheet2" sheetId="2" state="hidden" r:id="rId2"/>
    <sheet name="공급수량" sheetId="3" state="hidden" r:id="rId3"/>
    <sheet name="최종공급수량" sheetId="5" state="hidden" r:id="rId4"/>
  </sheets>
  <definedNames>
    <definedName name="_xlnm.Print_Area" localSheetId="0">'특별공급 물량 세부내역'!$A$1:$U$33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2" i="5" l="1"/>
  <c r="K17" i="5"/>
  <c r="E6" i="5"/>
  <c r="F7" i="5"/>
  <c r="E7" i="5" s="1"/>
  <c r="Z7" i="5" s="1"/>
  <c r="F8" i="5"/>
  <c r="F9" i="5"/>
  <c r="F11" i="5"/>
  <c r="K20" i="5" s="1"/>
  <c r="F12" i="5"/>
  <c r="E12" i="5" s="1"/>
  <c r="Z12" i="5" s="1"/>
  <c r="F6" i="5"/>
  <c r="K15" i="5" s="1"/>
  <c r="H7" i="5"/>
  <c r="H8" i="5"/>
  <c r="H9" i="5"/>
  <c r="H10" i="5"/>
  <c r="F10" i="5" s="1"/>
  <c r="H11" i="5"/>
  <c r="H12" i="5"/>
  <c r="H6" i="5"/>
  <c r="U13" i="5"/>
  <c r="V13" i="5"/>
  <c r="W13" i="5"/>
  <c r="X13" i="5"/>
  <c r="E8" i="5"/>
  <c r="Z8" i="5" s="1"/>
  <c r="E9" i="5"/>
  <c r="Z9" i="5" s="1"/>
  <c r="E11" i="5"/>
  <c r="Z11" i="5" s="1"/>
  <c r="G13" i="5"/>
  <c r="D13" i="5"/>
  <c r="N6" i="2"/>
  <c r="P8" i="2"/>
  <c r="L10" i="2"/>
  <c r="N16" i="2"/>
  <c r="N17" i="2"/>
  <c r="N18" i="2"/>
  <c r="N19" i="2"/>
  <c r="N20" i="2"/>
  <c r="N21" i="2"/>
  <c r="N15" i="2"/>
  <c r="L16" i="2"/>
  <c r="L17" i="2"/>
  <c r="L18" i="2"/>
  <c r="L19" i="2"/>
  <c r="L20" i="2"/>
  <c r="L21" i="2"/>
  <c r="L15" i="2"/>
  <c r="N7" i="2"/>
  <c r="O7" i="2"/>
  <c r="P7" i="2"/>
  <c r="Q7" i="2"/>
  <c r="R7" i="2"/>
  <c r="S7" i="2"/>
  <c r="T7" i="2"/>
  <c r="N8" i="2"/>
  <c r="O8" i="2"/>
  <c r="Q8" i="2"/>
  <c r="R8" i="2"/>
  <c r="S8" i="2"/>
  <c r="T8" i="2"/>
  <c r="N9" i="2"/>
  <c r="O9" i="2"/>
  <c r="P9" i="2"/>
  <c r="Q9" i="2"/>
  <c r="R9" i="2"/>
  <c r="S9" i="2"/>
  <c r="T9" i="2"/>
  <c r="N10" i="2"/>
  <c r="O10" i="2"/>
  <c r="P10" i="2"/>
  <c r="Q10" i="2"/>
  <c r="R10" i="2"/>
  <c r="S10" i="2"/>
  <c r="T10" i="2"/>
  <c r="N11" i="2"/>
  <c r="O11" i="2"/>
  <c r="P11" i="2"/>
  <c r="Q11" i="2"/>
  <c r="R11" i="2"/>
  <c r="S11" i="2"/>
  <c r="T11" i="2"/>
  <c r="N12" i="2"/>
  <c r="O12" i="2"/>
  <c r="P12" i="2"/>
  <c r="Q12" i="2"/>
  <c r="R12" i="2"/>
  <c r="S12" i="2"/>
  <c r="T12" i="2"/>
  <c r="M7" i="2"/>
  <c r="M8" i="2"/>
  <c r="M9" i="2"/>
  <c r="M10" i="2"/>
  <c r="M11" i="2"/>
  <c r="M12" i="2"/>
  <c r="M6" i="2"/>
  <c r="L7" i="2"/>
  <c r="L8" i="2"/>
  <c r="L9" i="2"/>
  <c r="L11" i="2"/>
  <c r="L12" i="2"/>
  <c r="L6" i="2"/>
  <c r="K7" i="2"/>
  <c r="K8" i="2"/>
  <c r="K9" i="2"/>
  <c r="K10" i="2"/>
  <c r="K11" i="2"/>
  <c r="K12" i="2"/>
  <c r="K6" i="2"/>
  <c r="J7" i="2"/>
  <c r="J8" i="2"/>
  <c r="J9" i="2"/>
  <c r="J10" i="2"/>
  <c r="J11" i="2"/>
  <c r="J12" i="2"/>
  <c r="I7" i="2"/>
  <c r="I8" i="2"/>
  <c r="I9" i="2"/>
  <c r="I10" i="2"/>
  <c r="I11" i="2"/>
  <c r="I12" i="2"/>
  <c r="H7" i="2"/>
  <c r="H8" i="2"/>
  <c r="H9" i="2"/>
  <c r="H10" i="2"/>
  <c r="H11" i="2"/>
  <c r="H12" i="2"/>
  <c r="F7" i="2"/>
  <c r="F8" i="2"/>
  <c r="F9" i="2"/>
  <c r="F10" i="2"/>
  <c r="F11" i="2"/>
  <c r="F12" i="2"/>
  <c r="K16" i="5" l="1"/>
  <c r="K21" i="5"/>
  <c r="E10" i="5"/>
  <c r="Z10" i="5" s="1"/>
  <c r="K19" i="5"/>
  <c r="Y13" i="5"/>
  <c r="F13" i="5"/>
  <c r="K22" i="5" s="1"/>
  <c r="K13" i="5"/>
  <c r="E24" i="4"/>
  <c r="F24" i="4"/>
  <c r="G24" i="4"/>
  <c r="M24" i="4"/>
  <c r="O24" i="4"/>
  <c r="P24" i="4"/>
  <c r="Q24" i="4"/>
  <c r="U24" i="4"/>
  <c r="E25" i="4"/>
  <c r="F25" i="4"/>
  <c r="G25" i="4"/>
  <c r="H25" i="4"/>
  <c r="J25" i="4"/>
  <c r="U25" i="4"/>
  <c r="F26" i="4"/>
  <c r="L26" i="4"/>
  <c r="M26" i="4"/>
  <c r="O26" i="4"/>
  <c r="Q26" i="4"/>
  <c r="R26" i="4"/>
  <c r="S26" i="4"/>
  <c r="T26" i="4"/>
  <c r="U26" i="4"/>
  <c r="E27" i="4"/>
  <c r="F27" i="4"/>
  <c r="G27" i="4"/>
  <c r="U27" i="4"/>
  <c r="F28" i="4"/>
  <c r="L28" i="4"/>
  <c r="M28" i="4"/>
  <c r="N28" i="4"/>
  <c r="Q28" i="4"/>
  <c r="R28" i="4"/>
  <c r="S28" i="4"/>
  <c r="T28" i="4"/>
  <c r="U28" i="4"/>
  <c r="E29" i="4"/>
  <c r="E31" i="4" s="1"/>
  <c r="E32" i="4" s="1"/>
  <c r="F29" i="4"/>
  <c r="G29" i="4"/>
  <c r="H29" i="4"/>
  <c r="J29" i="4"/>
  <c r="U29" i="4"/>
  <c r="E30" i="4"/>
  <c r="F30" i="4"/>
  <c r="G30" i="4"/>
  <c r="G31" i="4" s="1"/>
  <c r="H30" i="4"/>
  <c r="J30" i="4"/>
  <c r="U30" i="4"/>
  <c r="F31" i="4"/>
  <c r="D31" i="4"/>
  <c r="U14" i="4"/>
  <c r="Y9" i="2"/>
  <c r="Y10" i="2"/>
  <c r="Y11" i="2"/>
  <c r="Y12" i="2"/>
  <c r="K9" i="4"/>
  <c r="K11" i="4"/>
  <c r="I9" i="4"/>
  <c r="I11" i="4"/>
  <c r="I28" i="4" s="1"/>
  <c r="F14" i="4"/>
  <c r="D14" i="4"/>
  <c r="X7" i="2"/>
  <c r="X8" i="2"/>
  <c r="X9" i="2"/>
  <c r="X10" i="2"/>
  <c r="X11" i="2"/>
  <c r="X12" i="2"/>
  <c r="X6" i="2"/>
  <c r="W7" i="2"/>
  <c r="W8" i="2"/>
  <c r="W9" i="2"/>
  <c r="W10" i="2"/>
  <c r="W11" i="2"/>
  <c r="W12" i="2"/>
  <c r="W6" i="2"/>
  <c r="K28" i="4" l="1"/>
  <c r="K26" i="4"/>
  <c r="U31" i="4"/>
  <c r="K24" i="4"/>
  <c r="F14" i="5"/>
  <c r="I17" i="5"/>
  <c r="E13" i="5"/>
  <c r="Z6" i="5"/>
  <c r="Z13" i="5" s="1"/>
  <c r="I13" i="5"/>
  <c r="H13" i="5"/>
  <c r="S13" i="5"/>
  <c r="Q12" i="4"/>
  <c r="Q29" i="4" s="1"/>
  <c r="R13" i="4"/>
  <c r="R30" i="4" s="1"/>
  <c r="O13" i="4"/>
  <c r="O30" i="4" s="1"/>
  <c r="S13" i="4"/>
  <c r="S30" i="4" s="1"/>
  <c r="O8" i="4"/>
  <c r="O25" i="4" s="1"/>
  <c r="H10" i="4"/>
  <c r="L13" i="4"/>
  <c r="L30" i="4" s="1"/>
  <c r="T13" i="4"/>
  <c r="T30" i="4" s="1"/>
  <c r="Q8" i="4"/>
  <c r="Q25" i="4" s="1"/>
  <c r="L8" i="4"/>
  <c r="L25" i="4" s="1"/>
  <c r="P8" i="4"/>
  <c r="P25" i="4" s="1"/>
  <c r="L12" i="4"/>
  <c r="L29" i="4" s="1"/>
  <c r="P12" i="4"/>
  <c r="P29" i="4" s="1"/>
  <c r="M13" i="4"/>
  <c r="M30" i="4" s="1"/>
  <c r="Q13" i="4"/>
  <c r="Q30" i="4" s="1"/>
  <c r="S8" i="4"/>
  <c r="S25" i="4" s="1"/>
  <c r="O12" i="4"/>
  <c r="O29" i="4" s="1"/>
  <c r="S12" i="4"/>
  <c r="S29" i="4" s="1"/>
  <c r="P13" i="4"/>
  <c r="P30" i="4" s="1"/>
  <c r="M8" i="4"/>
  <c r="M25" i="4" s="1"/>
  <c r="J10" i="4"/>
  <c r="P10" i="4" s="1"/>
  <c r="P27" i="4" s="1"/>
  <c r="M12" i="4"/>
  <c r="M29" i="4" s="1"/>
  <c r="N13" i="4"/>
  <c r="N30" i="4" s="1"/>
  <c r="O10" i="4" l="1"/>
  <c r="O27" i="4" s="1"/>
  <c r="P31" i="4"/>
  <c r="M10" i="4"/>
  <c r="M27" i="4" s="1"/>
  <c r="M31" i="4" s="1"/>
  <c r="J27" i="4"/>
  <c r="J31" i="4" s="1"/>
  <c r="O31" i="4"/>
  <c r="I10" i="4"/>
  <c r="I27" i="4" s="1"/>
  <c r="H27" i="4"/>
  <c r="H31" i="4" s="1"/>
  <c r="S31" i="4"/>
  <c r="K30" i="4"/>
  <c r="R13" i="5"/>
  <c r="L13" i="5"/>
  <c r="M13" i="5"/>
  <c r="T13" i="5"/>
  <c r="N13" i="5"/>
  <c r="J13" i="5"/>
  <c r="P13" i="5"/>
  <c r="O13" i="5"/>
  <c r="Q13" i="5"/>
  <c r="K13" i="4"/>
  <c r="T10" i="4"/>
  <c r="T27" i="4" s="1"/>
  <c r="L10" i="4"/>
  <c r="L27" i="4" s="1"/>
  <c r="R10" i="4"/>
  <c r="R27" i="4" s="1"/>
  <c r="N12" i="4"/>
  <c r="R12" i="4"/>
  <c r="R29" i="4" s="1"/>
  <c r="I12" i="4"/>
  <c r="I29" i="4" s="1"/>
  <c r="N10" i="4"/>
  <c r="N27" i="4" s="1"/>
  <c r="R8" i="4"/>
  <c r="R25" i="4" s="1"/>
  <c r="I8" i="4"/>
  <c r="I25" i="4" s="1"/>
  <c r="N8" i="4"/>
  <c r="S10" i="4"/>
  <c r="S27" i="4" s="1"/>
  <c r="Q10" i="4"/>
  <c r="Q27" i="4" s="1"/>
  <c r="Q31" i="4" s="1"/>
  <c r="I7" i="4"/>
  <c r="G14" i="4"/>
  <c r="J14" i="4"/>
  <c r="T12" i="4"/>
  <c r="T29" i="4" s="1"/>
  <c r="T8" i="4"/>
  <c r="T25" i="4" s="1"/>
  <c r="I13" i="4"/>
  <c r="I30" i="4" s="1"/>
  <c r="R31" i="4" l="1"/>
  <c r="K12" i="4"/>
  <c r="N29" i="4"/>
  <c r="K29" i="4" s="1"/>
  <c r="K8" i="4"/>
  <c r="N25" i="4"/>
  <c r="K27" i="4"/>
  <c r="L31" i="4"/>
  <c r="T31" i="4"/>
  <c r="I31" i="4"/>
  <c r="K10" i="4"/>
  <c r="M14" i="4"/>
  <c r="L14" i="4"/>
  <c r="O14" i="4"/>
  <c r="T14" i="4"/>
  <c r="S14" i="4"/>
  <c r="P14" i="4"/>
  <c r="I14" i="4"/>
  <c r="H14" i="4"/>
  <c r="R14" i="4"/>
  <c r="Q14" i="4"/>
  <c r="K25" i="4" l="1"/>
  <c r="K31" i="4" s="1"/>
  <c r="N31" i="4"/>
  <c r="U7" i="2"/>
  <c r="V7" i="2"/>
  <c r="U8" i="2"/>
  <c r="V8" i="2"/>
  <c r="U9" i="2"/>
  <c r="V9" i="2"/>
  <c r="U10" i="2"/>
  <c r="V10" i="2"/>
  <c r="U11" i="2"/>
  <c r="V11" i="2"/>
  <c r="U12" i="2"/>
  <c r="V12" i="2"/>
  <c r="Y7" i="2"/>
  <c r="E11" i="2" l="1"/>
  <c r="Z11" i="2" s="1"/>
  <c r="E9" i="2"/>
  <c r="Z9" i="2" s="1"/>
  <c r="E7" i="2"/>
  <c r="Z7" i="2" s="1"/>
  <c r="E10" i="2"/>
  <c r="Z10" i="2" s="1"/>
  <c r="X7" i="3"/>
  <c r="X8" i="3"/>
  <c r="X9" i="3"/>
  <c r="X6" i="3"/>
  <c r="F7" i="3"/>
  <c r="F8" i="3"/>
  <c r="F9" i="3"/>
  <c r="F6" i="3"/>
  <c r="H10" i="3"/>
  <c r="H7" i="3"/>
  <c r="H8" i="3"/>
  <c r="H9" i="3"/>
  <c r="H6" i="3"/>
  <c r="X10" i="3" l="1"/>
  <c r="Z10" i="3"/>
  <c r="N10" i="3"/>
  <c r="G10" i="3"/>
  <c r="D10" i="3"/>
  <c r="Y10" i="3"/>
  <c r="U6" i="2"/>
  <c r="F6" i="2"/>
  <c r="H6" i="2" s="1"/>
  <c r="G13" i="2"/>
  <c r="D13" i="2"/>
  <c r="X13" i="2" s="1"/>
  <c r="E12" i="2"/>
  <c r="Z12" i="2" s="1"/>
  <c r="Y8" i="2"/>
  <c r="E8" i="2" s="1"/>
  <c r="Y6" i="2"/>
  <c r="V6" i="2"/>
  <c r="Y13" i="2" l="1"/>
  <c r="W13" i="2"/>
  <c r="V13" i="2"/>
  <c r="I6" i="2"/>
  <c r="J6" i="2" s="1"/>
  <c r="AD10" i="3"/>
  <c r="AC10" i="3"/>
  <c r="AB10" i="3"/>
  <c r="AA10" i="3"/>
  <c r="F10" i="3"/>
  <c r="F11" i="3" s="1"/>
  <c r="E6" i="3"/>
  <c r="E7" i="3"/>
  <c r="AE7" i="3" s="1"/>
  <c r="E8" i="3"/>
  <c r="AE8" i="3" s="1"/>
  <c r="E9" i="3"/>
  <c r="AE9" i="3" s="1"/>
  <c r="U13" i="2"/>
  <c r="F13" i="2"/>
  <c r="F14" i="2" s="1"/>
  <c r="H13" i="2"/>
  <c r="E6" i="2"/>
  <c r="M13" i="2" l="1"/>
  <c r="O6" i="2"/>
  <c r="T6" i="2"/>
  <c r="R6" i="2"/>
  <c r="P6" i="2"/>
  <c r="Q6" i="2"/>
  <c r="S6" i="2"/>
  <c r="J10" i="3"/>
  <c r="E10" i="3"/>
  <c r="AE6" i="3"/>
  <c r="AE10" i="3" s="1"/>
  <c r="S10" i="3"/>
  <c r="V10" i="3"/>
  <c r="K10" i="3"/>
  <c r="M10" i="3"/>
  <c r="Q10" i="3"/>
  <c r="R10" i="3"/>
  <c r="I10" i="3"/>
  <c r="W10" i="3"/>
  <c r="O10" i="3"/>
  <c r="L10" i="3"/>
  <c r="J13" i="2"/>
  <c r="I13" i="2"/>
  <c r="K13" i="2"/>
  <c r="E13" i="2"/>
  <c r="Z6" i="2"/>
  <c r="Z8" i="2"/>
  <c r="S13" i="2" l="1"/>
  <c r="U10" i="3"/>
  <c r="P10" i="3"/>
  <c r="T10" i="3"/>
  <c r="O13" i="2"/>
  <c r="L13" i="2"/>
  <c r="P13" i="2"/>
  <c r="R13" i="2"/>
  <c r="Q13" i="2"/>
  <c r="T13" i="2"/>
  <c r="Z13" i="2"/>
  <c r="N13" i="2"/>
  <c r="N7" i="4" l="1"/>
  <c r="K7" i="4" s="1"/>
  <c r="K14" i="4" s="1"/>
  <c r="E14" i="4"/>
  <c r="E15" i="4" s="1"/>
  <c r="N14" i="4" l="1"/>
</calcChain>
</file>

<file path=xl/sharedStrings.xml><?xml version="1.0" encoding="utf-8"?>
<sst xmlns="http://schemas.openxmlformats.org/spreadsheetml/2006/main" count="378" uniqueCount="136">
  <si>
    <t>블록</t>
    <phoneticPr fontId="4" type="noConversion"/>
  </si>
  <si>
    <t>주택형</t>
    <phoneticPr fontId="4" type="noConversion"/>
  </si>
  <si>
    <r>
      <t>전용면적
(</t>
    </r>
    <r>
      <rPr>
        <b/>
        <sz val="12"/>
        <color indexed="8"/>
        <rFont val="돋움"/>
        <family val="3"/>
        <charset val="129"/>
      </rPr>
      <t>㎡</t>
    </r>
    <r>
      <rPr>
        <b/>
        <sz val="12"/>
        <color indexed="8"/>
        <rFont val="돋움체"/>
        <family val="3"/>
        <charset val="129"/>
      </rPr>
      <t>)</t>
    </r>
    <phoneticPr fontId="4" type="noConversion"/>
  </si>
  <si>
    <r>
      <t xml:space="preserve">건설호수
</t>
    </r>
    <r>
      <rPr>
        <b/>
        <sz val="12"/>
        <color indexed="10"/>
        <rFont val="돋움체"/>
        <family val="3"/>
        <charset val="129"/>
      </rPr>
      <t>(A)</t>
    </r>
    <phoneticPr fontId="4" type="noConversion"/>
  </si>
  <si>
    <r>
      <t>특별공급(</t>
    </r>
    <r>
      <rPr>
        <b/>
        <sz val="12"/>
        <color indexed="14"/>
        <rFont val="돋움체"/>
        <family val="3"/>
        <charset val="129"/>
      </rPr>
      <t>85%</t>
    </r>
    <r>
      <rPr>
        <b/>
        <sz val="12"/>
        <color indexed="8"/>
        <rFont val="돋움체"/>
        <family val="3"/>
        <charset val="129"/>
      </rPr>
      <t>)</t>
    </r>
    <phoneticPr fontId="4" type="noConversion"/>
  </si>
  <si>
    <r>
      <t xml:space="preserve">일반공급
</t>
    </r>
    <r>
      <rPr>
        <b/>
        <sz val="12"/>
        <color indexed="14"/>
        <rFont val="돋움체"/>
        <family val="3"/>
        <charset val="129"/>
      </rPr>
      <t>(A-B)
(15%)</t>
    </r>
    <r>
      <rPr>
        <b/>
        <sz val="12"/>
        <color indexed="8"/>
        <rFont val="돋움체"/>
        <family val="3"/>
        <charset val="129"/>
      </rPr>
      <t xml:space="preserve">
</t>
    </r>
    <phoneticPr fontId="4" type="noConversion"/>
  </si>
  <si>
    <r>
      <t xml:space="preserve">합계
</t>
    </r>
    <r>
      <rPr>
        <b/>
        <sz val="12"/>
        <color indexed="10"/>
        <rFont val="돋움체"/>
        <family val="3"/>
        <charset val="129"/>
      </rPr>
      <t>(B)</t>
    </r>
    <r>
      <rPr>
        <b/>
        <sz val="12"/>
        <color indexed="8"/>
        <rFont val="돋움체"/>
        <family val="3"/>
        <charset val="129"/>
      </rPr>
      <t xml:space="preserve">
</t>
    </r>
    <phoneticPr fontId="4" type="noConversion"/>
  </si>
  <si>
    <r>
      <t>기관추천 특별공급 제35조제1항(</t>
    </r>
    <r>
      <rPr>
        <b/>
        <sz val="12"/>
        <color indexed="14"/>
        <rFont val="돋움체"/>
        <family val="3"/>
        <charset val="129"/>
      </rPr>
      <t xml:space="preserve">10%, </t>
    </r>
    <r>
      <rPr>
        <b/>
        <sz val="12"/>
        <color indexed="8"/>
        <rFont val="돋움체"/>
        <family val="3"/>
        <charset val="129"/>
      </rPr>
      <t>소숫점절사)</t>
    </r>
    <phoneticPr fontId="4" type="noConversion"/>
  </si>
  <si>
    <r>
      <t>제40조
다자녀가구
(</t>
    </r>
    <r>
      <rPr>
        <b/>
        <sz val="12"/>
        <color indexed="14"/>
        <rFont val="돋움체"/>
        <family val="3"/>
        <charset val="129"/>
      </rPr>
      <t>10%</t>
    </r>
    <r>
      <rPr>
        <b/>
        <sz val="12"/>
        <color indexed="8"/>
        <rFont val="돋움체"/>
        <family val="3"/>
        <charset val="129"/>
      </rPr>
      <t>)</t>
    </r>
    <phoneticPr fontId="4" type="noConversion"/>
  </si>
  <si>
    <r>
      <t>제41조
신혼부부
(</t>
    </r>
    <r>
      <rPr>
        <b/>
        <sz val="12"/>
        <color indexed="14"/>
        <rFont val="돋움체"/>
        <family val="3"/>
        <charset val="129"/>
      </rPr>
      <t>30%</t>
    </r>
    <r>
      <rPr>
        <b/>
        <sz val="12"/>
        <color indexed="8"/>
        <rFont val="돋움체"/>
        <family val="3"/>
        <charset val="129"/>
      </rPr>
      <t>)</t>
    </r>
    <phoneticPr fontId="4" type="noConversion"/>
  </si>
  <si>
    <r>
      <t>제46조
노부모부양
(</t>
    </r>
    <r>
      <rPr>
        <b/>
        <sz val="12"/>
        <color indexed="14"/>
        <rFont val="돋움체"/>
        <family val="3"/>
        <charset val="129"/>
      </rPr>
      <t>5%</t>
    </r>
    <r>
      <rPr>
        <b/>
        <sz val="12"/>
        <color indexed="8"/>
        <rFont val="돋움체"/>
        <family val="3"/>
        <charset val="129"/>
      </rPr>
      <t>)</t>
    </r>
    <phoneticPr fontId="4" type="noConversion"/>
  </si>
  <si>
    <r>
      <t xml:space="preserve">계
</t>
    </r>
    <r>
      <rPr>
        <b/>
        <sz val="12"/>
        <color indexed="14"/>
        <rFont val="돋움체"/>
        <family val="3"/>
        <charset val="129"/>
      </rPr>
      <t>(① 10%, 소수점
절사)</t>
    </r>
    <phoneticPr fontId="4" type="noConversion"/>
  </si>
  <si>
    <t>1순위 ②</t>
    <phoneticPr fontId="4" type="noConversion"/>
  </si>
  <si>
    <t>2순위(①-②)*50%↓</t>
    <phoneticPr fontId="4" type="noConversion"/>
  </si>
  <si>
    <t>3순위(①-②)*30%↓</t>
    <phoneticPr fontId="4" type="noConversion"/>
  </si>
  <si>
    <t>4순위(T-1순위-2순위-3순위)(①-②)*20%</t>
    <phoneticPr fontId="4" type="noConversion"/>
  </si>
  <si>
    <r>
      <t xml:space="preserve">사업지구
철거민
</t>
    </r>
    <r>
      <rPr>
        <b/>
        <sz val="12"/>
        <color indexed="14"/>
        <rFont val="돋움체"/>
        <family val="3"/>
        <charset val="129"/>
      </rPr>
      <t>(전량)</t>
    </r>
    <phoneticPr fontId="4" type="noConversion"/>
  </si>
  <si>
    <t>소계</t>
    <phoneticPr fontId="4" type="noConversion"/>
  </si>
  <si>
    <r>
      <t>장애인</t>
    </r>
    <r>
      <rPr>
        <b/>
        <sz val="12"/>
        <color indexed="14"/>
        <rFont val="돋움체"/>
        <family val="3"/>
        <charset val="129"/>
      </rPr>
      <t>(80%)</t>
    </r>
    <r>
      <rPr>
        <b/>
        <sz val="12"/>
        <color indexed="14"/>
        <rFont val="맑은 고딕"/>
        <family val="3"/>
        <charset val="129"/>
      </rPr>
      <t>↑</t>
    </r>
    <phoneticPr fontId="4" type="noConversion"/>
  </si>
  <si>
    <r>
      <t xml:space="preserve">북한
이탈주민
</t>
    </r>
    <r>
      <rPr>
        <b/>
        <sz val="12"/>
        <color indexed="14"/>
        <rFont val="돋움체"/>
        <family val="3"/>
        <charset val="129"/>
      </rPr>
      <t>(6%)</t>
    </r>
    <phoneticPr fontId="4" type="noConversion"/>
  </si>
  <si>
    <r>
      <t xml:space="preserve">일군
위안부
</t>
    </r>
    <r>
      <rPr>
        <b/>
        <sz val="12"/>
        <color indexed="14"/>
        <rFont val="돋움체"/>
        <family val="3"/>
        <charset val="129"/>
      </rPr>
      <t>(7%)</t>
    </r>
    <phoneticPr fontId="4" type="noConversion"/>
  </si>
  <si>
    <r>
      <t xml:space="preserve">한부모
가족
</t>
    </r>
    <r>
      <rPr>
        <b/>
        <sz val="12"/>
        <color indexed="14"/>
        <rFont val="돋움체"/>
        <family val="3"/>
        <charset val="129"/>
      </rPr>
      <t>(7%)</t>
    </r>
    <phoneticPr fontId="4" type="noConversion"/>
  </si>
  <si>
    <t>지자체 철거민</t>
    <phoneticPr fontId="4" type="noConversion"/>
  </si>
  <si>
    <t>시도고시해당자</t>
    <phoneticPr fontId="4" type="noConversion"/>
  </si>
  <si>
    <r>
      <t>장기복무제대군인</t>
    </r>
    <r>
      <rPr>
        <b/>
        <sz val="12"/>
        <color indexed="8"/>
        <rFont val="돋움체"/>
        <family val="3"/>
        <charset val="129"/>
      </rPr>
      <t xml:space="preserve">
</t>
    </r>
    <r>
      <rPr>
        <b/>
        <sz val="12"/>
        <color indexed="14"/>
        <rFont val="돋움체"/>
        <family val="3"/>
        <charset val="129"/>
      </rPr>
      <t>(10%)</t>
    </r>
    <phoneticPr fontId="4" type="noConversion"/>
  </si>
  <si>
    <r>
      <t>10년이상
복무군인</t>
    </r>
    <r>
      <rPr>
        <b/>
        <sz val="12"/>
        <color indexed="8"/>
        <rFont val="돋움체"/>
        <family val="3"/>
        <charset val="129"/>
      </rPr>
      <t xml:space="preserve">
</t>
    </r>
    <r>
      <rPr>
        <b/>
        <sz val="12"/>
        <color indexed="14"/>
        <rFont val="돋움체"/>
        <family val="3"/>
        <charset val="129"/>
      </rPr>
      <t>(10%)</t>
    </r>
    <phoneticPr fontId="4" type="noConversion"/>
  </si>
  <si>
    <r>
      <t xml:space="preserve">중소기업
근로자
</t>
    </r>
    <r>
      <rPr>
        <b/>
        <sz val="12"/>
        <color indexed="14"/>
        <rFont val="돋움체"/>
        <family val="3"/>
        <charset val="129"/>
      </rPr>
      <t>(20%)</t>
    </r>
    <phoneticPr fontId="4" type="noConversion"/>
  </si>
  <si>
    <r>
      <t xml:space="preserve">우수
기능인
</t>
    </r>
    <r>
      <rPr>
        <b/>
        <sz val="12"/>
        <color indexed="14"/>
        <rFont val="돋움체"/>
        <family val="3"/>
        <charset val="129"/>
      </rPr>
      <t>(10%)</t>
    </r>
    <phoneticPr fontId="4" type="noConversion"/>
  </si>
  <si>
    <r>
      <t xml:space="preserve">공무원
</t>
    </r>
    <r>
      <rPr>
        <b/>
        <sz val="12"/>
        <color indexed="14"/>
        <rFont val="돋움체"/>
        <family val="3"/>
        <charset val="129"/>
      </rPr>
      <t>(10%)</t>
    </r>
    <phoneticPr fontId="4" type="noConversion"/>
  </si>
  <si>
    <r>
      <t xml:space="preserve">의사
상자
</t>
    </r>
    <r>
      <rPr>
        <b/>
        <sz val="12"/>
        <color indexed="14"/>
        <rFont val="돋움체"/>
        <family val="3"/>
        <charset val="129"/>
      </rPr>
      <t>(10%)</t>
    </r>
    <phoneticPr fontId="4" type="noConversion"/>
  </si>
  <si>
    <r>
      <t xml:space="preserve">납북
피해자
</t>
    </r>
    <r>
      <rPr>
        <b/>
        <sz val="12"/>
        <color indexed="14"/>
        <rFont val="돋움체"/>
        <family val="3"/>
        <charset val="129"/>
      </rPr>
      <t>(10%)</t>
    </r>
    <phoneticPr fontId="4" type="noConversion"/>
  </si>
  <si>
    <r>
      <t xml:space="preserve">다문화
가족
</t>
    </r>
    <r>
      <rPr>
        <b/>
        <sz val="12"/>
        <color indexed="14"/>
        <rFont val="돋움체"/>
        <family val="3"/>
        <charset val="129"/>
      </rPr>
      <t>(10%)</t>
    </r>
    <phoneticPr fontId="4" type="noConversion"/>
  </si>
  <si>
    <r>
      <t xml:space="preserve">체육
유공자
</t>
    </r>
    <r>
      <rPr>
        <b/>
        <sz val="12"/>
        <color indexed="14"/>
        <rFont val="돋움체"/>
        <family val="3"/>
        <charset val="129"/>
      </rPr>
      <t>(10%)</t>
    </r>
    <phoneticPr fontId="4" type="noConversion"/>
  </si>
  <si>
    <r>
      <t xml:space="preserve">그외
수도권
</t>
    </r>
    <r>
      <rPr>
        <b/>
        <sz val="12"/>
        <color indexed="14"/>
        <rFont val="돋움체"/>
        <family val="3"/>
        <charset val="129"/>
      </rPr>
      <t>(00%)</t>
    </r>
    <phoneticPr fontId="4" type="noConversion"/>
  </si>
  <si>
    <t>소계</t>
    <phoneticPr fontId="4" type="noConversion"/>
  </si>
  <si>
    <t>예비자</t>
    <phoneticPr fontId="4" type="noConversion"/>
  </si>
  <si>
    <t>S-1BL</t>
    <phoneticPr fontId="4" type="noConversion"/>
  </si>
  <si>
    <t>074.99A</t>
    <phoneticPr fontId="4" type="noConversion"/>
  </si>
  <si>
    <t>059.99A</t>
    <phoneticPr fontId="4" type="noConversion"/>
  </si>
  <si>
    <t>059.99B</t>
    <phoneticPr fontId="4" type="noConversion"/>
  </si>
  <si>
    <t>059.99C</t>
    <phoneticPr fontId="4" type="noConversion"/>
  </si>
  <si>
    <t>경상남도</t>
    <phoneticPr fontId="4" type="noConversion"/>
  </si>
  <si>
    <t>창원시</t>
    <phoneticPr fontId="4" type="noConversion"/>
  </si>
  <si>
    <t>경상남도</t>
    <phoneticPr fontId="4" type="noConversion"/>
  </si>
  <si>
    <r>
      <t xml:space="preserve">경상남도
</t>
    </r>
    <r>
      <rPr>
        <b/>
        <sz val="12"/>
        <color indexed="14"/>
        <rFont val="돋움체"/>
        <family val="3"/>
        <charset val="129"/>
      </rPr>
      <t>(100%)</t>
    </r>
    <phoneticPr fontId="4" type="noConversion"/>
  </si>
  <si>
    <t>※ 특별공급 물량 배정방법(총 건설량의 85%)</t>
    <phoneticPr fontId="4" type="noConversion"/>
  </si>
  <si>
    <t xml:space="preserve">  '-「주택공급에 관한 규칙」제35조, 제40~46조, 국민주택 및 공공주택(분양, 분양전환임대) 기관추천 특별공급 배정기준 알림(판매보상기획처-774호, 2018.02.23)</t>
    <phoneticPr fontId="4" type="noConversion"/>
  </si>
  <si>
    <t xml:space="preserve">  '-  장애인 배정비율 관련 (주택공급처-378,2010.2.17)</t>
    <phoneticPr fontId="4" type="noConversion"/>
  </si>
  <si>
    <t xml:space="preserve">  '- 위의 기준을 적용하여 아래와 같이 특별공급물량을 배정함(소수점 절사)</t>
    <phoneticPr fontId="4" type="noConversion"/>
  </si>
  <si>
    <t>①</t>
    <phoneticPr fontId="4" type="noConversion"/>
  </si>
  <si>
    <t>다자녀가구</t>
    <phoneticPr fontId="4" type="noConversion"/>
  </si>
  <si>
    <t>: 건설량의 10% 범위에서「주택공급에 관한 규칙」 제40조</t>
    <phoneticPr fontId="4" type="noConversion"/>
  </si>
  <si>
    <t xml:space="preserve">  - 당해 광역 지자체 50%, 그외 수도권 50% </t>
    <phoneticPr fontId="4" type="noConversion"/>
  </si>
  <si>
    <t>②</t>
    <phoneticPr fontId="4" type="noConversion"/>
  </si>
  <si>
    <t>신혼부부</t>
    <phoneticPr fontId="4" type="noConversion"/>
  </si>
  <si>
    <t>: 건설량의 30% 범위에서 「주택공급에 관한 규칙」 제41조 제1항 단서</t>
    <phoneticPr fontId="4" type="noConversion"/>
  </si>
  <si>
    <t>③</t>
    <phoneticPr fontId="4" type="noConversion"/>
  </si>
  <si>
    <t>생애최초</t>
    <phoneticPr fontId="4" type="noConversion"/>
  </si>
  <si>
    <t>④</t>
    <phoneticPr fontId="4" type="noConversion"/>
  </si>
  <si>
    <t>국가유공자</t>
    <phoneticPr fontId="4" type="noConversion"/>
  </si>
  <si>
    <t>⑤</t>
    <phoneticPr fontId="4" type="noConversion"/>
  </si>
  <si>
    <t>노부모부양</t>
    <phoneticPr fontId="4" type="noConversion"/>
  </si>
  <si>
    <t>: 건설량의 5% 범위에서 「주택공급에 관한 규칙」 제46조 제3항</t>
    <phoneticPr fontId="4" type="noConversion"/>
  </si>
  <si>
    <t>⑥</t>
    <phoneticPr fontId="4" type="noConversion"/>
  </si>
  <si>
    <t>기관추천 기타특별공급</t>
    <phoneticPr fontId="4" type="noConversion"/>
  </si>
  <si>
    <t>: 건설량의 10% 내</t>
    <phoneticPr fontId="4" type="noConversion"/>
  </si>
  <si>
    <t>순위</t>
    <phoneticPr fontId="4" type="noConversion"/>
  </si>
  <si>
    <t>대상</t>
    <phoneticPr fontId="4" type="noConversion"/>
  </si>
  <si>
    <t>물량배정 기준</t>
    <phoneticPr fontId="4" type="noConversion"/>
  </si>
  <si>
    <t>1순위</t>
  </si>
  <si>
    <t>사업지구 철거민</t>
    <phoneticPr fontId="4" type="noConversion"/>
  </si>
  <si>
    <r>
      <t xml:space="preserve"> 전량배정</t>
    </r>
    <r>
      <rPr>
        <sz val="12"/>
        <rFont val="돋움"/>
        <family val="3"/>
        <charset val="129"/>
      </rPr>
      <t xml:space="preserve"> (사업지구 철거민, 철거세입자)</t>
    </r>
    <phoneticPr fontId="4" type="noConversion"/>
  </si>
  <si>
    <t>2순위</t>
    <phoneticPr fontId="4" type="noConversion"/>
  </si>
  <si>
    <t>장애인
북한이탈주민, 일군위안부(임)
한부모가족(임대)</t>
    <phoneticPr fontId="4" type="noConversion"/>
  </si>
  <si>
    <r>
      <t xml:space="preserve"> (T)-(1순위)의 50%</t>
    </r>
    <r>
      <rPr>
        <sz val="12"/>
        <rFont val="돋움"/>
        <family val="3"/>
        <charset val="129"/>
      </rPr>
      <t xml:space="preserve"> 중 장애인 80% 이상, 북한이탈주민 6%, 일군위안부 6%, 한부모가족 7%</t>
    </r>
    <phoneticPr fontId="4" type="noConversion"/>
  </si>
  <si>
    <t>3순위</t>
    <phoneticPr fontId="4" type="noConversion"/>
  </si>
  <si>
    <t>지자체 철거민, 시도고시기준해당자</t>
    <phoneticPr fontId="4" type="noConversion"/>
  </si>
  <si>
    <r>
      <t xml:space="preserve"> (T)-(1순위)의 30%내 배정</t>
    </r>
    <r>
      <rPr>
        <sz val="12"/>
        <color indexed="8"/>
        <rFont val="돋움"/>
        <family val="3"/>
        <charset val="129"/>
      </rPr>
      <t>(지자체철거민, 철거세입자(임대)</t>
    </r>
    <phoneticPr fontId="4" type="noConversion"/>
  </si>
  <si>
    <t>4순위</t>
    <phoneticPr fontId="4" type="noConversion"/>
  </si>
  <si>
    <t>중소기업근로자 등</t>
    <phoneticPr fontId="4" type="noConversion"/>
  </si>
  <si>
    <r>
      <t xml:space="preserve"> (T)-(1+2+3순위)의 20%</t>
    </r>
    <r>
      <rPr>
        <sz val="12"/>
        <rFont val="돋움"/>
        <family val="3"/>
        <charset val="129"/>
      </rPr>
      <t xml:space="preserve"> 중 군인(제대,장기복무) 20%, 중소기업 20%, 우수기능인 및 우수선수10%, 공무원 10%, 의사상자 10%, 납북피해자 10%, 다문화가족 10%, 체육유공자 10% 범위내 </t>
    </r>
    <phoneticPr fontId="4" type="noConversion"/>
  </si>
  <si>
    <t>예외적용</t>
    <phoneticPr fontId="4" type="noConversion"/>
  </si>
  <si>
    <t>1. 지역본부의 불가피한 여건이 있는 경우 순위간, 순위내 배정물량 조정 가능</t>
  </si>
  <si>
    <t>2. 주택공급규칙 제3조에 따른 이주대책대상자 등은 별도 수립·시행</t>
  </si>
  <si>
    <r>
      <t>※ 국가유공자 특별공급 : 「주택공급에 관한 규칙」 제45조에 따라 건설량의</t>
    </r>
    <r>
      <rPr>
        <sz val="12"/>
        <color indexed="8"/>
        <rFont val="돋움"/>
        <family val="3"/>
        <charset val="129"/>
      </rPr>
      <t xml:space="preserve"> </t>
    </r>
    <r>
      <rPr>
        <sz val="12"/>
        <color indexed="8"/>
        <rFont val="한양중고딕"/>
        <family val="3"/>
        <charset val="129"/>
      </rPr>
      <t>5퍼센트(공공임대주택은 10퍼센트) 범위에서 별도 배정</t>
    </r>
    <phoneticPr fontId="4" type="noConversion"/>
  </si>
  <si>
    <t xml:space="preserve">      장애인 배정비율(경상남도) : 창원시100%</t>
    <phoneticPr fontId="4" type="noConversion"/>
  </si>
  <si>
    <t>059.9800A</t>
    <phoneticPr fontId="4" type="noConversion"/>
  </si>
  <si>
    <t>059.9800AT</t>
    <phoneticPr fontId="4" type="noConversion"/>
  </si>
  <si>
    <t>059.9900B</t>
    <phoneticPr fontId="4" type="noConversion"/>
  </si>
  <si>
    <t>059.9900BT</t>
    <phoneticPr fontId="4" type="noConversion"/>
  </si>
  <si>
    <t>059.9700C</t>
    <phoneticPr fontId="4" type="noConversion"/>
  </si>
  <si>
    <t>059.9700CT1</t>
    <phoneticPr fontId="4" type="noConversion"/>
  </si>
  <si>
    <t>059.9700CT2</t>
    <phoneticPr fontId="4" type="noConversion"/>
  </si>
  <si>
    <t>※ 특별공급 물량 배정방법(총 건설량의 85%)</t>
    <phoneticPr fontId="4" type="noConversion"/>
  </si>
  <si>
    <t>※  전체모집호수의 1%이하인 주택형(059.9800AT(3호), 059.9900BT(1호), 059.9700CT1(2호), 059.9700CT2(1호))의 경우 배정물량에서 제외</t>
    <phoneticPr fontId="1" type="noConversion"/>
  </si>
  <si>
    <t>장애인
북한이탈주민</t>
    <phoneticPr fontId="4" type="noConversion"/>
  </si>
  <si>
    <r>
      <t xml:space="preserve"> (T)-(1순위)의 50%</t>
    </r>
    <r>
      <rPr>
        <sz val="12"/>
        <rFont val="돋움"/>
        <family val="3"/>
        <charset val="129"/>
      </rPr>
      <t xml:space="preserve"> 중 장애인 80% 이상</t>
    </r>
    <phoneticPr fontId="4" type="noConversion"/>
  </si>
  <si>
    <t>북한
이탈주민</t>
    <phoneticPr fontId="4" type="noConversion"/>
  </si>
  <si>
    <t>지자체 철거민</t>
    <phoneticPr fontId="4" type="noConversion"/>
  </si>
  <si>
    <t xml:space="preserve"> (T)-(1순위)의 30%내</t>
    <phoneticPr fontId="4" type="noConversion"/>
  </si>
  <si>
    <r>
      <t xml:space="preserve">공무원
</t>
    </r>
    <r>
      <rPr>
        <b/>
        <sz val="12"/>
        <color indexed="14"/>
        <rFont val="돋움체"/>
        <family val="3"/>
        <charset val="129"/>
      </rPr>
      <t>(10%)</t>
    </r>
    <phoneticPr fontId="4" type="noConversion"/>
  </si>
  <si>
    <r>
      <t>제41조
신혼부부
(</t>
    </r>
    <r>
      <rPr>
        <b/>
        <sz val="12"/>
        <color indexed="14"/>
        <rFont val="돋움체"/>
        <family val="3"/>
        <charset val="129"/>
      </rPr>
      <t>30%</t>
    </r>
    <r>
      <rPr>
        <b/>
        <sz val="12"/>
        <color indexed="8"/>
        <rFont val="돋움체"/>
        <family val="3"/>
        <charset val="129"/>
      </rPr>
      <t>)</t>
    </r>
    <phoneticPr fontId="4" type="noConversion"/>
  </si>
  <si>
    <r>
      <t>제46조
노부모부양
(</t>
    </r>
    <r>
      <rPr>
        <b/>
        <sz val="12"/>
        <color indexed="14"/>
        <rFont val="돋움체"/>
        <family val="3"/>
        <charset val="129"/>
      </rPr>
      <t>5%</t>
    </r>
    <r>
      <rPr>
        <b/>
        <sz val="12"/>
        <color indexed="8"/>
        <rFont val="돋움체"/>
        <family val="3"/>
        <charset val="129"/>
      </rPr>
      <t>)</t>
    </r>
    <phoneticPr fontId="4" type="noConversion"/>
  </si>
  <si>
    <r>
      <t>제43조
생애최초
(</t>
    </r>
    <r>
      <rPr>
        <b/>
        <sz val="12"/>
        <color indexed="14"/>
        <rFont val="돋움체"/>
        <family val="3"/>
        <charset val="129"/>
      </rPr>
      <t>25%</t>
    </r>
    <r>
      <rPr>
        <b/>
        <sz val="12"/>
        <color indexed="8"/>
        <rFont val="돋움체"/>
        <family val="3"/>
        <charset val="129"/>
      </rPr>
      <t>)</t>
    </r>
    <phoneticPr fontId="4" type="noConversion"/>
  </si>
  <si>
    <r>
      <t>제45조
국가유공자
(5</t>
    </r>
    <r>
      <rPr>
        <b/>
        <sz val="12"/>
        <color indexed="14"/>
        <rFont val="돋움체"/>
        <family val="3"/>
        <charset val="129"/>
      </rPr>
      <t>%</t>
    </r>
    <r>
      <rPr>
        <b/>
        <sz val="12"/>
        <color indexed="8"/>
        <rFont val="돋움체"/>
        <family val="3"/>
        <charset val="129"/>
      </rPr>
      <t>)</t>
    </r>
    <phoneticPr fontId="4" type="noConversion"/>
  </si>
  <si>
    <r>
      <t>특별공급(</t>
    </r>
    <r>
      <rPr>
        <b/>
        <sz val="12"/>
        <color indexed="14"/>
        <rFont val="돋움체"/>
        <family val="3"/>
        <charset val="129"/>
      </rPr>
      <t>80%</t>
    </r>
    <r>
      <rPr>
        <b/>
        <sz val="12"/>
        <color indexed="8"/>
        <rFont val="돋움체"/>
        <family val="3"/>
        <charset val="129"/>
      </rPr>
      <t>)</t>
    </r>
    <phoneticPr fontId="4" type="noConversion"/>
  </si>
  <si>
    <r>
      <t xml:space="preserve">일반공급
</t>
    </r>
    <r>
      <rPr>
        <b/>
        <sz val="12"/>
        <color indexed="14"/>
        <rFont val="돋움체"/>
        <family val="3"/>
        <charset val="129"/>
      </rPr>
      <t>(A-B)
(20%)</t>
    </r>
    <r>
      <rPr>
        <b/>
        <sz val="12"/>
        <color indexed="8"/>
        <rFont val="돋움체"/>
        <family val="3"/>
        <charset val="129"/>
      </rPr>
      <t xml:space="preserve">
</t>
    </r>
    <phoneticPr fontId="4" type="noConversion"/>
  </si>
  <si>
    <t>: 건설량의 5%  「주택공급에 관한 규칙」 제45조</t>
    <phoneticPr fontId="4" type="noConversion"/>
  </si>
  <si>
    <t>소계</t>
    <phoneticPr fontId="1" type="noConversion"/>
  </si>
  <si>
    <r>
      <t>전용면적
(</t>
    </r>
    <r>
      <rPr>
        <b/>
        <sz val="12"/>
        <rFont val="돋움"/>
        <family val="3"/>
        <charset val="129"/>
      </rPr>
      <t>㎡</t>
    </r>
    <r>
      <rPr>
        <b/>
        <sz val="12"/>
        <rFont val="돋움체"/>
        <family val="3"/>
        <charset val="129"/>
      </rPr>
      <t>)</t>
    </r>
    <phoneticPr fontId="4" type="noConversion"/>
  </si>
  <si>
    <t>건설호수
(A)</t>
    <phoneticPr fontId="4" type="noConversion"/>
  </si>
  <si>
    <t>기관추천 특별공급 제35조제1항(10%, 소수점절사)</t>
    <phoneticPr fontId="4" type="noConversion"/>
  </si>
  <si>
    <t>제45조
국가유공자
(5%)</t>
    <phoneticPr fontId="4" type="noConversion"/>
  </si>
  <si>
    <t>계
(① 10%, 소수점
절사)</t>
    <phoneticPr fontId="4" type="noConversion"/>
  </si>
  <si>
    <t>사업지구
철거민
(전량)</t>
    <phoneticPr fontId="4" type="noConversion"/>
  </si>
  <si>
    <r>
      <t>장애인(80%)</t>
    </r>
    <r>
      <rPr>
        <b/>
        <sz val="12"/>
        <rFont val="맑은 고딕"/>
        <family val="3"/>
        <charset val="129"/>
      </rPr>
      <t>↑</t>
    </r>
    <phoneticPr fontId="4" type="noConversion"/>
  </si>
  <si>
    <r>
      <t>장기복무제대군인</t>
    </r>
    <r>
      <rPr>
        <b/>
        <sz val="12"/>
        <rFont val="돋움체"/>
        <family val="3"/>
        <charset val="129"/>
      </rPr>
      <t xml:space="preserve">
(10%)</t>
    </r>
    <phoneticPr fontId="4" type="noConversion"/>
  </si>
  <si>
    <r>
      <t>10년이상
복무군인</t>
    </r>
    <r>
      <rPr>
        <b/>
        <sz val="12"/>
        <rFont val="돋움체"/>
        <family val="3"/>
        <charset val="129"/>
      </rPr>
      <t xml:space="preserve">
(10%)</t>
    </r>
    <phoneticPr fontId="4" type="noConversion"/>
  </si>
  <si>
    <t>중소기업
근로자
(20%)</t>
    <phoneticPr fontId="4" type="noConversion"/>
  </si>
  <si>
    <t>우수
기능인
(10%)</t>
    <phoneticPr fontId="4" type="noConversion"/>
  </si>
  <si>
    <t>공무원
(10%)</t>
    <phoneticPr fontId="4" type="noConversion"/>
  </si>
  <si>
    <t>의사
상자
(10%)</t>
    <phoneticPr fontId="4" type="noConversion"/>
  </si>
  <si>
    <t>납북
피해자
(10%)</t>
    <phoneticPr fontId="4" type="noConversion"/>
  </si>
  <si>
    <t>다문화
가족
(10%)</t>
    <phoneticPr fontId="4" type="noConversion"/>
  </si>
  <si>
    <t>체육
유공자
(10%)</t>
    <phoneticPr fontId="4" type="noConversion"/>
  </si>
  <si>
    <t>A-2BL</t>
    <phoneticPr fontId="4" type="noConversion"/>
  </si>
  <si>
    <t>※  전체모집호수의 1%이하인 주택형(059.9800AT/059.9900BT/059.9700CT1/059.9700CT2) 특별공급의 경우 다른 주택형으로 물량 조정</t>
    <phoneticPr fontId="1" type="noConversion"/>
  </si>
  <si>
    <t>창원가포 A-2BL 특별공급 배정내역</t>
    <phoneticPr fontId="1" type="noConversion"/>
  </si>
  <si>
    <t>창원가포 A-2BL 특별공급 예비자 배정내역</t>
    <phoneticPr fontId="1" type="noConversion"/>
  </si>
  <si>
    <t>: 건설량의 25% 범위에서 「주택공급에 관한 규칙」 제43조</t>
    <phoneticPr fontId="4" type="noConversion"/>
  </si>
  <si>
    <t>: 건설량의 5%  「주택공급에 관한 규칙」 제45조</t>
    <phoneticPr fontId="4" type="noConversion"/>
  </si>
  <si>
    <r>
      <t>제43조
생애최초
(</t>
    </r>
    <r>
      <rPr>
        <b/>
        <sz val="12"/>
        <color indexed="14"/>
        <rFont val="돋움체"/>
        <family val="3"/>
        <charset val="129"/>
      </rPr>
      <t>25%</t>
    </r>
    <r>
      <rPr>
        <b/>
        <sz val="12"/>
        <color indexed="8"/>
        <rFont val="돋움체"/>
        <family val="3"/>
        <charset val="129"/>
      </rPr>
      <t>)</t>
    </r>
    <phoneticPr fontId="4" type="noConversion"/>
  </si>
  <si>
    <r>
      <t>제45조
국가유공자
(5</t>
    </r>
    <r>
      <rPr>
        <b/>
        <sz val="12"/>
        <color indexed="14"/>
        <rFont val="돋움체"/>
        <family val="3"/>
        <charset val="129"/>
      </rPr>
      <t>%</t>
    </r>
    <r>
      <rPr>
        <b/>
        <sz val="12"/>
        <color indexed="8"/>
        <rFont val="돋움체"/>
        <family val="3"/>
        <charset val="129"/>
      </rPr>
      <t>)</t>
    </r>
    <phoneticPr fontId="4" type="noConversion"/>
  </si>
  <si>
    <t>: 건설량의 25% 범위에서 「주택공급에 관한 규칙」 제43조</t>
    <phoneticPr fontId="4" type="noConversion"/>
  </si>
  <si>
    <r>
      <t xml:space="preserve">일반공급
</t>
    </r>
    <r>
      <rPr>
        <b/>
        <sz val="12"/>
        <color indexed="14"/>
        <rFont val="돋움체"/>
        <family val="3"/>
        <charset val="129"/>
      </rPr>
      <t>(A-B)
(15%)</t>
    </r>
    <r>
      <rPr>
        <b/>
        <sz val="12"/>
        <color indexed="8"/>
        <rFont val="돋움체"/>
        <family val="3"/>
        <charset val="129"/>
      </rPr>
      <t xml:space="preserve">
</t>
    </r>
    <phoneticPr fontId="4" type="noConversion"/>
  </si>
  <si>
    <t>※  전체모집호수의 1%이하인 주택형(059.9800AT/059.9900BT/059.9700CT1/059.9700CT2) 특별공급의 경우 다른 주택형으로 물량 조정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</si>
</sst>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2" formatCode="_-&quot;₩&quot;* #,##0_-;\-&quot;₩&quot;* #,##0_-;_-&quot;₩&quot;* &quot;-&quot;_-;_-@_-"/>
    <numFmt numFmtId="41" formatCode="_-* #,##0_-;\-* #,##0_-;_-* &quot;-&quot;_-;_-@_-"/>
    <numFmt numFmtId="43" formatCode="_-* #,##0.00_-;\-* #,##0.00_-;_-* &quot;-&quot;??_-;_-@_-"/>
    <numFmt numFmtId="176" formatCode="_-* #,##0.0_-;\-* #,##0.0_-;_-* &quot;-&quot;_-;_-@_-"/>
    <numFmt numFmtId="177" formatCode="#,##0_);[Red]\(#,##0\)"/>
    <numFmt numFmtId="178" formatCode="#,##0.0_);[Red]\(#,##0.0\)"/>
    <numFmt numFmtId="179" formatCode="_-* #,##0.0_-;\-* #,##0.0_-;_-* &quot;-&quot;?_-;_-@_-"/>
    <numFmt numFmtId="180" formatCode="_-* #,##0.00_-;\-* #,##0.00_-;_-* &quot;-&quot;_-;_-@_-"/>
  </numFmts>
  <fonts count="27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2"/>
      <name val="돋움체"/>
      <family val="3"/>
      <charset val="129"/>
    </font>
    <font>
      <sz val="8"/>
      <name val="돋움"/>
      <family val="3"/>
      <charset val="129"/>
    </font>
    <font>
      <b/>
      <sz val="12"/>
      <color indexed="8"/>
      <name val="돋움체"/>
      <family val="3"/>
      <charset val="129"/>
    </font>
    <font>
      <b/>
      <sz val="12"/>
      <color indexed="8"/>
      <name val="돋움"/>
      <family val="3"/>
      <charset val="129"/>
    </font>
    <font>
      <b/>
      <sz val="12"/>
      <color indexed="10"/>
      <name val="돋움체"/>
      <family val="3"/>
      <charset val="129"/>
    </font>
    <font>
      <b/>
      <sz val="12"/>
      <color indexed="14"/>
      <name val="돋움체"/>
      <family val="3"/>
      <charset val="129"/>
    </font>
    <font>
      <b/>
      <sz val="12"/>
      <color indexed="12"/>
      <name val="돋움체"/>
      <family val="3"/>
      <charset val="129"/>
    </font>
    <font>
      <b/>
      <sz val="12"/>
      <color indexed="14"/>
      <name val="맑은 고딕"/>
      <family val="3"/>
      <charset val="129"/>
    </font>
    <font>
      <b/>
      <sz val="10"/>
      <color indexed="8"/>
      <name val="돋움체"/>
      <family val="3"/>
      <charset val="129"/>
    </font>
    <font>
      <b/>
      <sz val="11"/>
      <color indexed="8"/>
      <name val="돋움체"/>
      <family val="3"/>
      <charset val="129"/>
    </font>
    <font>
      <b/>
      <sz val="12"/>
      <name val="돋움"/>
      <family val="3"/>
      <charset val="129"/>
    </font>
    <font>
      <b/>
      <sz val="11"/>
      <name val="돋움"/>
      <family val="3"/>
      <charset val="129"/>
    </font>
    <font>
      <sz val="12"/>
      <color indexed="8"/>
      <name val="돋움체"/>
      <family val="3"/>
      <charset val="129"/>
    </font>
    <font>
      <sz val="12"/>
      <name val="돋움"/>
      <family val="3"/>
      <charset val="129"/>
    </font>
    <font>
      <strike/>
      <sz val="12"/>
      <name val="돋움"/>
      <family val="3"/>
      <charset val="129"/>
    </font>
    <font>
      <sz val="12"/>
      <color indexed="8"/>
      <name val="돋움"/>
      <family val="3"/>
      <charset val="129"/>
    </font>
    <font>
      <sz val="10"/>
      <name val="돋움"/>
      <family val="3"/>
      <charset val="129"/>
    </font>
    <font>
      <sz val="12"/>
      <color rgb="FF000000"/>
      <name val="한양중고딕"/>
      <family val="3"/>
      <charset val="129"/>
    </font>
    <font>
      <b/>
      <sz val="10"/>
      <name val="돋움"/>
      <family val="3"/>
      <charset val="129"/>
    </font>
    <font>
      <sz val="12"/>
      <color indexed="8"/>
      <name val="한양중고딕"/>
      <family val="3"/>
      <charset val="129"/>
    </font>
    <font>
      <sz val="12"/>
      <name val="돋움체"/>
      <family val="3"/>
      <charset val="129"/>
    </font>
    <font>
      <b/>
      <sz val="12"/>
      <name val="맑은 고딕"/>
      <family val="3"/>
      <charset val="129"/>
    </font>
    <font>
      <b/>
      <sz val="11"/>
      <name val="돋움체"/>
      <family val="3"/>
      <charset val="129"/>
    </font>
    <font>
      <b/>
      <sz val="20"/>
      <color theme="1"/>
      <name val="맑은 고딕"/>
      <family val="3"/>
      <charset val="129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</fills>
  <borders count="47">
    <border>
      <left/>
      <right/>
      <top/>
      <bottom/>
      <diagonal/>
    </border>
    <border>
      <left style="medium">
        <color indexed="23"/>
      </left>
      <right/>
      <top style="medium">
        <color indexed="23"/>
      </top>
      <bottom/>
      <diagonal/>
    </border>
    <border>
      <left style="medium">
        <color indexed="23"/>
      </left>
      <right style="thin">
        <color indexed="23"/>
      </right>
      <top style="medium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medium">
        <color indexed="23"/>
      </top>
      <bottom style="thin">
        <color indexed="23"/>
      </bottom>
      <diagonal/>
    </border>
    <border>
      <left style="thin">
        <color indexed="23"/>
      </left>
      <right style="medium">
        <color indexed="23"/>
      </right>
      <top style="medium">
        <color indexed="23"/>
      </top>
      <bottom style="thin">
        <color indexed="23"/>
      </bottom>
      <diagonal/>
    </border>
    <border>
      <left style="medium">
        <color indexed="23"/>
      </left>
      <right/>
      <top/>
      <bottom/>
      <diagonal/>
    </border>
    <border>
      <left style="medium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medium">
        <color indexed="23"/>
      </right>
      <top style="thin">
        <color indexed="23"/>
      </top>
      <bottom style="thin">
        <color indexed="23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 style="medium">
        <color indexed="23"/>
      </left>
      <right style="thin">
        <color indexed="23"/>
      </right>
      <top style="thin">
        <color indexed="23"/>
      </top>
      <bottom style="medium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medium">
        <color indexed="23"/>
      </bottom>
      <diagonal/>
    </border>
    <border>
      <left style="thin">
        <color indexed="23"/>
      </left>
      <right style="medium">
        <color indexed="23"/>
      </right>
      <top style="thin">
        <color indexed="23"/>
      </top>
      <bottom style="medium">
        <color indexed="23"/>
      </bottom>
      <diagonal/>
    </border>
    <border>
      <left/>
      <right style="medium">
        <color indexed="23"/>
      </right>
      <top style="thin">
        <color theme="0" tint="-0.2499465926084170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23"/>
      </bottom>
      <diagonal/>
    </border>
  </borders>
  <cellStyleXfs count="3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</cellStyleXfs>
  <cellXfs count="15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9" fillId="2" borderId="7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right" vertical="center" wrapText="1" indent="1"/>
    </xf>
    <xf numFmtId="41" fontId="3" fillId="4" borderId="7" xfId="0" applyNumberFormat="1" applyFont="1" applyFill="1" applyBorder="1" applyAlignment="1">
      <alignment horizontal="right" vertical="center" wrapText="1" indent="1"/>
    </xf>
    <xf numFmtId="176" fontId="5" fillId="4" borderId="7" xfId="1" applyNumberFormat="1" applyFont="1" applyFill="1" applyBorder="1" applyAlignment="1">
      <alignment horizontal="right" vertical="center" wrapText="1" indent="1"/>
    </xf>
    <xf numFmtId="41" fontId="3" fillId="5" borderId="7" xfId="0" applyNumberFormat="1" applyFont="1" applyFill="1" applyBorder="1" applyAlignment="1">
      <alignment horizontal="right" vertical="center" wrapText="1" indent="1"/>
    </xf>
    <xf numFmtId="176" fontId="3" fillId="4" borderId="7" xfId="0" applyNumberFormat="1" applyFont="1" applyFill="1" applyBorder="1" applyAlignment="1">
      <alignment horizontal="right" vertical="center" wrapText="1" indent="1"/>
    </xf>
    <xf numFmtId="176" fontId="15" fillId="0" borderId="7" xfId="0" applyNumberFormat="1" applyFont="1" applyBorder="1" applyAlignment="1">
      <alignment horizontal="right" vertical="center" wrapText="1" indent="1"/>
    </xf>
    <xf numFmtId="43" fontId="15" fillId="0" borderId="7" xfId="0" applyNumberFormat="1" applyFont="1" applyBorder="1" applyAlignment="1">
      <alignment horizontal="right" vertical="center" wrapText="1" indent="1"/>
    </xf>
    <xf numFmtId="41" fontId="15" fillId="0" borderId="7" xfId="0" applyNumberFormat="1" applyFont="1" applyBorder="1" applyAlignment="1">
      <alignment horizontal="right" vertical="center" wrapText="1" indent="1"/>
    </xf>
    <xf numFmtId="41" fontId="15" fillId="0" borderId="8" xfId="0" applyNumberFormat="1" applyFont="1" applyBorder="1" applyAlignment="1">
      <alignment horizontal="right" vertical="center" wrapText="1" indent="1"/>
    </xf>
    <xf numFmtId="0" fontId="5" fillId="5" borderId="6" xfId="0" applyFont="1" applyFill="1" applyBorder="1" applyAlignment="1">
      <alignment horizontal="center" vertical="center" wrapText="1"/>
    </xf>
    <xf numFmtId="177" fontId="5" fillId="5" borderId="7" xfId="0" applyNumberFormat="1" applyFont="1" applyFill="1" applyBorder="1" applyAlignment="1">
      <alignment horizontal="center" vertical="center" wrapText="1"/>
    </xf>
    <xf numFmtId="177" fontId="5" fillId="5" borderId="7" xfId="0" applyNumberFormat="1" applyFont="1" applyFill="1" applyBorder="1" applyAlignment="1">
      <alignment horizontal="right" vertical="center" wrapText="1" indent="1"/>
    </xf>
    <xf numFmtId="178" fontId="5" fillId="5" borderId="7" xfId="0" applyNumberFormat="1" applyFont="1" applyFill="1" applyBorder="1" applyAlignment="1">
      <alignment horizontal="right" vertical="center" wrapText="1" indent="1"/>
    </xf>
    <xf numFmtId="176" fontId="5" fillId="5" borderId="7" xfId="0" applyNumberFormat="1" applyFont="1" applyFill="1" applyBorder="1" applyAlignment="1">
      <alignment horizontal="right" vertical="center" wrapText="1" indent="1"/>
    </xf>
    <xf numFmtId="177" fontId="5" fillId="5" borderId="8" xfId="0" applyNumberFormat="1" applyFont="1" applyFill="1" applyBorder="1" applyAlignment="1">
      <alignment horizontal="right" vertical="center" wrapText="1" indent="1"/>
    </xf>
    <xf numFmtId="0" fontId="5" fillId="5" borderId="12" xfId="0" applyFont="1" applyFill="1" applyBorder="1" applyAlignment="1">
      <alignment horizontal="center" vertical="center" wrapText="1"/>
    </xf>
    <xf numFmtId="9" fontId="5" fillId="5" borderId="13" xfId="2" applyFont="1" applyFill="1" applyBorder="1" applyAlignment="1">
      <alignment horizontal="center" vertical="center" wrapText="1"/>
    </xf>
    <xf numFmtId="177" fontId="5" fillId="5" borderId="13" xfId="0" applyNumberFormat="1" applyFont="1" applyFill="1" applyBorder="1" applyAlignment="1">
      <alignment horizontal="right" vertical="center" wrapText="1" indent="1"/>
    </xf>
    <xf numFmtId="177" fontId="5" fillId="5" borderId="14" xfId="0" applyNumberFormat="1" applyFont="1" applyFill="1" applyBorder="1" applyAlignment="1">
      <alignment horizontal="right" vertical="center" wrapText="1" indent="1"/>
    </xf>
    <xf numFmtId="0" fontId="7" fillId="0" borderId="15" xfId="0" applyFont="1" applyBorder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6" fillId="0" borderId="0" xfId="0" applyFont="1">
      <alignment vertical="center"/>
    </xf>
    <xf numFmtId="0" fontId="16" fillId="0" borderId="0" xfId="0" applyFont="1" applyFill="1">
      <alignment vertical="center"/>
    </xf>
    <xf numFmtId="0" fontId="16" fillId="0" borderId="0" xfId="0" applyFont="1" applyAlignment="1">
      <alignment horizontal="right" vertical="center"/>
    </xf>
    <xf numFmtId="0" fontId="13" fillId="0" borderId="0" xfId="0" applyFont="1">
      <alignment vertical="center"/>
    </xf>
    <xf numFmtId="0" fontId="16" fillId="0" borderId="0" xfId="0" applyFont="1" applyAlignment="1">
      <alignment horizontal="left" vertical="center"/>
    </xf>
    <xf numFmtId="42" fontId="17" fillId="0" borderId="0" xfId="0" applyNumberFormat="1" applyFont="1" applyFill="1" applyAlignment="1">
      <alignment horizontal="left" vertical="center"/>
    </xf>
    <xf numFmtId="0" fontId="16" fillId="0" borderId="0" xfId="0" applyFont="1" applyFill="1" applyAlignment="1">
      <alignment horizontal="left" vertical="center"/>
    </xf>
    <xf numFmtId="0" fontId="13" fillId="0" borderId="0" xfId="0" applyFont="1" applyAlignment="1">
      <alignment vertical="center"/>
    </xf>
    <xf numFmtId="0" fontId="16" fillId="0" borderId="0" xfId="0" applyFont="1" applyBorder="1" applyAlignment="1">
      <alignment horizontal="left" vertical="center"/>
    </xf>
    <xf numFmtId="0" fontId="16" fillId="0" borderId="16" xfId="0" applyFont="1" applyBorder="1" applyAlignment="1">
      <alignment horizontal="center" vertical="center"/>
    </xf>
    <xf numFmtId="0" fontId="16" fillId="0" borderId="20" xfId="0" applyFont="1" applyBorder="1" applyAlignment="1">
      <alignment horizontal="center" vertical="center"/>
    </xf>
    <xf numFmtId="0" fontId="16" fillId="0" borderId="28" xfId="0" applyFont="1" applyBorder="1" applyAlignment="1">
      <alignment horizontal="center" vertical="center"/>
    </xf>
    <xf numFmtId="0" fontId="16" fillId="0" borderId="29" xfId="0" applyFont="1" applyBorder="1" applyAlignment="1">
      <alignment horizontal="center" vertical="center"/>
    </xf>
    <xf numFmtId="0" fontId="19" fillId="0" borderId="0" xfId="0" applyFont="1" applyFill="1">
      <alignment vertical="center"/>
    </xf>
    <xf numFmtId="0" fontId="16" fillId="0" borderId="33" xfId="0" applyFont="1" applyFill="1" applyBorder="1" applyAlignment="1">
      <alignment horizontal="center" vertical="center" wrapText="1"/>
    </xf>
    <xf numFmtId="0" fontId="21" fillId="0" borderId="0" xfId="0" applyFont="1" applyFill="1" applyAlignment="1">
      <alignment horizontal="center" vertical="center"/>
    </xf>
    <xf numFmtId="0" fontId="16" fillId="0" borderId="35" xfId="0" applyFont="1" applyFill="1" applyBorder="1" applyAlignment="1">
      <alignment vertical="center" wrapText="1"/>
    </xf>
    <xf numFmtId="0" fontId="16" fillId="0" borderId="20" xfId="0" applyFont="1" applyBorder="1" applyAlignment="1">
      <alignment horizontal="center" vertical="center"/>
    </xf>
    <xf numFmtId="176" fontId="15" fillId="0" borderId="7" xfId="0" applyNumberFormat="1" applyFont="1" applyFill="1" applyBorder="1" applyAlignment="1">
      <alignment horizontal="right" vertical="center" wrapText="1" indent="1"/>
    </xf>
    <xf numFmtId="0" fontId="9" fillId="2" borderId="7" xfId="0" applyFont="1" applyFill="1" applyBorder="1" applyAlignment="1">
      <alignment horizontal="center" vertical="center" wrapText="1"/>
    </xf>
    <xf numFmtId="0" fontId="16" fillId="0" borderId="20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 wrapText="1"/>
    </xf>
    <xf numFmtId="176" fontId="3" fillId="0" borderId="7" xfId="0" applyNumberFormat="1" applyFont="1" applyFill="1" applyBorder="1" applyAlignment="1">
      <alignment horizontal="right" vertical="center" wrapText="1" indent="1"/>
    </xf>
    <xf numFmtId="176" fontId="23" fillId="0" borderId="7" xfId="0" applyNumberFormat="1" applyFont="1" applyFill="1" applyBorder="1" applyAlignment="1">
      <alignment horizontal="right" vertical="center" wrapText="1" indent="1"/>
    </xf>
    <xf numFmtId="179" fontId="0" fillId="0" borderId="0" xfId="0" applyNumberFormat="1">
      <alignment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 shrinkToFit="1"/>
    </xf>
    <xf numFmtId="0" fontId="13" fillId="0" borderId="0" xfId="0" applyFont="1" applyBorder="1" applyAlignment="1">
      <alignment horizontal="center" vertical="center" wrapText="1" shrinkToFit="1"/>
    </xf>
    <xf numFmtId="0" fontId="20" fillId="0" borderId="0" xfId="0" applyFont="1" applyBorder="1" applyAlignment="1">
      <alignment horizontal="left" vertical="center"/>
    </xf>
    <xf numFmtId="176" fontId="23" fillId="7" borderId="7" xfId="0" applyNumberFormat="1" applyFont="1" applyFill="1" applyBorder="1" applyAlignment="1">
      <alignment horizontal="right" vertical="center" wrapText="1" indent="1"/>
    </xf>
    <xf numFmtId="0" fontId="3" fillId="3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8" borderId="7" xfId="0" applyFont="1" applyFill="1" applyBorder="1" applyAlignment="1">
      <alignment horizontal="right" vertical="center" wrapText="1" indent="1"/>
    </xf>
    <xf numFmtId="180" fontId="23" fillId="0" borderId="7" xfId="0" applyNumberFormat="1" applyFont="1" applyBorder="1" applyAlignment="1">
      <alignment horizontal="right" vertical="center" wrapText="1" indent="1"/>
    </xf>
    <xf numFmtId="43" fontId="23" fillId="0" borderId="7" xfId="0" applyNumberFormat="1" applyFont="1" applyBorder="1" applyAlignment="1">
      <alignment horizontal="right" vertical="center" wrapText="1" indent="1"/>
    </xf>
    <xf numFmtId="176" fontId="23" fillId="0" borderId="7" xfId="0" applyNumberFormat="1" applyFont="1" applyBorder="1" applyAlignment="1">
      <alignment horizontal="right" vertical="center" wrapText="1" indent="1"/>
    </xf>
    <xf numFmtId="0" fontId="3" fillId="0" borderId="15" xfId="0" applyFont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 wrapText="1"/>
    </xf>
    <xf numFmtId="177" fontId="3" fillId="0" borderId="7" xfId="0" applyNumberFormat="1" applyFont="1" applyFill="1" applyBorder="1" applyAlignment="1">
      <alignment horizontal="center" vertical="center" wrapText="1"/>
    </xf>
    <xf numFmtId="177" fontId="3" fillId="0" borderId="7" xfId="0" applyNumberFormat="1" applyFont="1" applyFill="1" applyBorder="1" applyAlignment="1">
      <alignment horizontal="right" vertical="center" wrapText="1" indent="1"/>
    </xf>
    <xf numFmtId="178" fontId="3" fillId="0" borderId="7" xfId="0" applyNumberFormat="1" applyFont="1" applyFill="1" applyBorder="1" applyAlignment="1">
      <alignment horizontal="right" vertical="center" wrapText="1" indent="1"/>
    </xf>
    <xf numFmtId="0" fontId="3" fillId="0" borderId="12" xfId="0" applyFont="1" applyFill="1" applyBorder="1" applyAlignment="1">
      <alignment horizontal="center" vertical="center" wrapText="1"/>
    </xf>
    <xf numFmtId="9" fontId="3" fillId="0" borderId="13" xfId="2" applyFont="1" applyFill="1" applyBorder="1" applyAlignment="1">
      <alignment horizontal="center" vertical="center" wrapText="1"/>
    </xf>
    <xf numFmtId="177" fontId="3" fillId="0" borderId="13" xfId="0" applyNumberFormat="1" applyFont="1" applyFill="1" applyBorder="1" applyAlignment="1">
      <alignment horizontal="right" vertical="center" wrapText="1" indent="1"/>
    </xf>
    <xf numFmtId="41" fontId="3" fillId="0" borderId="7" xfId="0" applyNumberFormat="1" applyFont="1" applyFill="1" applyBorder="1" applyAlignment="1">
      <alignment horizontal="right" vertical="center" wrapText="1" indent="1"/>
    </xf>
    <xf numFmtId="176" fontId="23" fillId="7" borderId="7" xfId="1" applyNumberFormat="1" applyFont="1" applyFill="1" applyBorder="1" applyAlignment="1">
      <alignment horizontal="right" vertical="center" wrapText="1" indent="1"/>
    </xf>
    <xf numFmtId="0" fontId="3" fillId="6" borderId="7" xfId="0" applyFont="1" applyFill="1" applyBorder="1" applyAlignment="1">
      <alignment horizontal="center" vertical="center" wrapText="1"/>
    </xf>
    <xf numFmtId="0" fontId="13" fillId="6" borderId="7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6" fillId="0" borderId="20" xfId="0" applyFont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43" fontId="0" fillId="0" borderId="0" xfId="0" applyNumberFormat="1">
      <alignment vertical="center"/>
    </xf>
    <xf numFmtId="0" fontId="3" fillId="6" borderId="7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25" fillId="6" borderId="7" xfId="0" applyFont="1" applyFill="1" applyBorder="1" applyAlignment="1">
      <alignment horizontal="center" vertical="center" wrapText="1"/>
    </xf>
    <xf numFmtId="0" fontId="3" fillId="6" borderId="40" xfId="0" applyFont="1" applyFill="1" applyBorder="1" applyAlignment="1">
      <alignment horizontal="center" vertical="center" wrapText="1"/>
    </xf>
    <xf numFmtId="0" fontId="3" fillId="6" borderId="42" xfId="0" applyFont="1" applyFill="1" applyBorder="1" applyAlignment="1">
      <alignment horizontal="center" vertical="center" wrapText="1"/>
    </xf>
    <xf numFmtId="9" fontId="3" fillId="6" borderId="7" xfId="0" applyNumberFormat="1" applyFont="1" applyFill="1" applyBorder="1" applyAlignment="1">
      <alignment horizontal="center" vertical="center" wrapText="1"/>
    </xf>
    <xf numFmtId="0" fontId="3" fillId="6" borderId="43" xfId="0" applyFont="1" applyFill="1" applyBorder="1" applyAlignment="1">
      <alignment horizontal="center" vertical="center" wrapText="1"/>
    </xf>
    <xf numFmtId="0" fontId="3" fillId="6" borderId="44" xfId="0" applyFont="1" applyFill="1" applyBorder="1" applyAlignment="1">
      <alignment horizontal="center" vertical="center" wrapText="1"/>
    </xf>
    <xf numFmtId="0" fontId="3" fillId="6" borderId="45" xfId="0" applyFont="1" applyFill="1" applyBorder="1" applyAlignment="1">
      <alignment horizontal="center" vertical="center" wrapText="1"/>
    </xf>
    <xf numFmtId="0" fontId="20" fillId="0" borderId="34" xfId="0" applyFont="1" applyBorder="1" applyAlignment="1">
      <alignment horizontal="left" vertical="center"/>
    </xf>
    <xf numFmtId="0" fontId="20" fillId="0" borderId="36" xfId="0" applyFont="1" applyBorder="1" applyAlignment="1">
      <alignment horizontal="left" vertical="center"/>
    </xf>
    <xf numFmtId="0" fontId="20" fillId="0" borderId="0" xfId="0" applyFont="1" applyAlignment="1">
      <alignment horizontal="center" vertical="center" wrapText="1"/>
    </xf>
    <xf numFmtId="0" fontId="16" fillId="0" borderId="25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13" fillId="0" borderId="25" xfId="0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0" fontId="13" fillId="0" borderId="27" xfId="0" applyFont="1" applyBorder="1" applyAlignment="1">
      <alignment horizontal="center" vertical="center"/>
    </xf>
    <xf numFmtId="0" fontId="16" fillId="0" borderId="30" xfId="0" applyFont="1" applyBorder="1" applyAlignment="1">
      <alignment horizontal="center" vertical="center"/>
    </xf>
    <xf numFmtId="0" fontId="16" fillId="0" borderId="31" xfId="0" applyFont="1" applyBorder="1" applyAlignment="1">
      <alignment horizontal="center" vertical="center"/>
    </xf>
    <xf numFmtId="0" fontId="16" fillId="0" borderId="32" xfId="0" applyFont="1" applyBorder="1" applyAlignment="1">
      <alignment horizontal="center" vertical="center"/>
    </xf>
    <xf numFmtId="0" fontId="13" fillId="0" borderId="30" xfId="0" applyFont="1" applyBorder="1" applyAlignment="1">
      <alignment horizontal="center" vertical="center" wrapText="1" shrinkToFit="1"/>
    </xf>
    <xf numFmtId="0" fontId="13" fillId="0" borderId="31" xfId="0" applyFont="1" applyBorder="1" applyAlignment="1">
      <alignment horizontal="center" vertical="center" wrapText="1" shrinkToFit="1"/>
    </xf>
    <xf numFmtId="0" fontId="13" fillId="0" borderId="32" xfId="0" applyFont="1" applyBorder="1" applyAlignment="1">
      <alignment horizontal="center" vertical="center" wrapText="1" shrinkToFit="1"/>
    </xf>
    <xf numFmtId="0" fontId="3" fillId="6" borderId="3" xfId="0" applyFont="1" applyFill="1" applyBorder="1" applyAlignment="1">
      <alignment horizontal="center" vertical="center" wrapText="1"/>
    </xf>
    <xf numFmtId="0" fontId="26" fillId="0" borderId="46" xfId="0" applyFont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 wrapText="1"/>
    </xf>
    <xf numFmtId="0" fontId="3" fillId="6" borderId="6" xfId="0" applyFont="1" applyFill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/>
    </xf>
    <xf numFmtId="0" fontId="16" fillId="0" borderId="20" xfId="0" applyFont="1" applyBorder="1" applyAlignment="1">
      <alignment horizontal="center" vertical="center"/>
    </xf>
    <xf numFmtId="0" fontId="13" fillId="0" borderId="37" xfId="0" applyFont="1" applyBorder="1" applyAlignment="1">
      <alignment horizontal="center" vertical="center" shrinkToFit="1"/>
    </xf>
    <xf numFmtId="0" fontId="13" fillId="0" borderId="38" xfId="0" applyFont="1" applyBorder="1" applyAlignment="1">
      <alignment horizontal="center" vertical="center" shrinkToFit="1"/>
    </xf>
    <xf numFmtId="0" fontId="13" fillId="0" borderId="39" xfId="0" applyFont="1" applyBorder="1" applyAlignment="1">
      <alignment horizontal="center" vertical="center" shrinkToFit="1"/>
    </xf>
    <xf numFmtId="0" fontId="13" fillId="0" borderId="21" xfId="0" applyFont="1" applyBorder="1" applyAlignment="1">
      <alignment horizontal="center" vertical="center" shrinkToFit="1"/>
    </xf>
    <xf numFmtId="0" fontId="13" fillId="0" borderId="22" xfId="0" applyFont="1" applyBorder="1" applyAlignment="1">
      <alignment horizontal="center" vertical="center" shrinkToFit="1"/>
    </xf>
    <xf numFmtId="0" fontId="13" fillId="0" borderId="23" xfId="0" applyFont="1" applyBorder="1" applyAlignment="1">
      <alignment horizontal="center" vertical="center" shrinkToFit="1"/>
    </xf>
    <xf numFmtId="0" fontId="16" fillId="0" borderId="17" xfId="0" applyFont="1" applyBorder="1" applyAlignment="1">
      <alignment horizontal="center" vertical="center"/>
    </xf>
    <xf numFmtId="0" fontId="16" fillId="0" borderId="18" xfId="0" applyFont="1" applyBorder="1" applyAlignment="1">
      <alignment horizontal="center" vertical="center"/>
    </xf>
    <xf numFmtId="0" fontId="16" fillId="0" borderId="19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6" fillId="0" borderId="21" xfId="0" applyFont="1" applyBorder="1" applyAlignment="1">
      <alignment horizontal="center" vertical="center"/>
    </xf>
    <xf numFmtId="0" fontId="16" fillId="0" borderId="22" xfId="0" applyFont="1" applyBorder="1" applyAlignment="1">
      <alignment horizontal="center" vertical="center"/>
    </xf>
    <xf numFmtId="0" fontId="16" fillId="0" borderId="23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9" fontId="9" fillId="2" borderId="7" xfId="0" applyNumberFormat="1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0" xfId="0" applyFont="1" applyFill="1" applyBorder="1" applyAlignment="1">
      <alignment horizontal="center" vertical="center" wrapText="1"/>
    </xf>
    <xf numFmtId="0" fontId="5" fillId="2" borderId="41" xfId="0" applyFont="1" applyFill="1" applyBorder="1" applyAlignment="1">
      <alignment horizontal="center" vertical="center" wrapText="1"/>
    </xf>
    <xf numFmtId="0" fontId="5" fillId="2" borderId="42" xfId="0" applyFont="1" applyFill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13" fillId="0" borderId="25" xfId="0" applyFont="1" applyBorder="1" applyAlignment="1">
      <alignment horizontal="center" vertical="center" shrinkToFit="1"/>
    </xf>
    <xf numFmtId="0" fontId="13" fillId="0" borderId="26" xfId="0" applyFont="1" applyBorder="1" applyAlignment="1">
      <alignment horizontal="center" vertical="center" shrinkToFit="1"/>
    </xf>
    <xf numFmtId="0" fontId="13" fillId="0" borderId="27" xfId="0" applyFont="1" applyBorder="1" applyAlignment="1">
      <alignment horizontal="center" vertical="center" shrinkToFit="1"/>
    </xf>
    <xf numFmtId="0" fontId="16" fillId="0" borderId="25" xfId="0" applyFont="1" applyBorder="1" applyAlignment="1">
      <alignment horizontal="center" vertical="center"/>
    </xf>
    <xf numFmtId="0" fontId="16" fillId="0" borderId="26" xfId="0" applyFont="1" applyBorder="1" applyAlignment="1">
      <alignment horizontal="center" vertical="center"/>
    </xf>
    <xf numFmtId="0" fontId="16" fillId="0" borderId="27" xfId="0" applyFont="1" applyBorder="1" applyAlignment="1">
      <alignment horizontal="center" vertical="center"/>
    </xf>
  </cellXfs>
  <cellStyles count="3">
    <cellStyle name="백분율" xfId="2" builtinId="5"/>
    <cellStyle name="쉼표 [0]" xfId="1" builtinId="6"/>
    <cellStyle name="표준" xfId="0" builtinId="0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53"/>
  <sheetViews>
    <sheetView tabSelected="1" zoomScale="60" zoomScaleNormal="60" workbookViewId="0">
      <selection activeCell="A18" sqref="A18:U18"/>
    </sheetView>
  </sheetViews>
  <sheetFormatPr defaultRowHeight="17.399999999999999"/>
  <cols>
    <col min="2" max="2" width="18.3984375" customWidth="1"/>
    <col min="3" max="3" width="13.5" customWidth="1"/>
    <col min="4" max="5" width="12" customWidth="1"/>
    <col min="6" max="6" width="9.8984375" customWidth="1"/>
    <col min="7" max="7" width="10.5" bestFit="1" customWidth="1"/>
    <col min="8" max="8" width="16" bestFit="1" customWidth="1"/>
    <col min="9" max="9" width="13.19921875" customWidth="1"/>
    <col min="10" max="10" width="21" customWidth="1"/>
    <col min="11" max="11" width="12.5" customWidth="1"/>
    <col min="12" max="12" width="10.3984375" customWidth="1"/>
    <col min="13" max="13" width="10.19921875" customWidth="1"/>
    <col min="14" max="14" width="10.09765625" customWidth="1"/>
    <col min="15" max="20" width="9.09765625" bestFit="1" customWidth="1"/>
    <col min="21" max="21" width="13.09765625" customWidth="1"/>
  </cols>
  <sheetData>
    <row r="1" spans="1:21" s="78" customFormat="1" ht="39" customHeight="1" thickBot="1">
      <c r="A1" s="110" t="s">
        <v>127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  <c r="T1" s="110"/>
      <c r="U1" s="110"/>
    </row>
    <row r="2" spans="1:21" ht="17.399999999999999" customHeight="1">
      <c r="A2" s="111" t="s">
        <v>0</v>
      </c>
      <c r="B2" s="113" t="s">
        <v>1</v>
      </c>
      <c r="C2" s="109" t="s">
        <v>109</v>
      </c>
      <c r="D2" s="109" t="s">
        <v>110</v>
      </c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  <c r="U2" s="109"/>
    </row>
    <row r="3" spans="1:21" ht="16.5" customHeight="1">
      <c r="A3" s="112"/>
      <c r="B3" s="114"/>
      <c r="C3" s="83"/>
      <c r="D3" s="83"/>
      <c r="E3" s="83" t="s">
        <v>111</v>
      </c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 t="s">
        <v>112</v>
      </c>
    </row>
    <row r="4" spans="1:21" ht="30" customHeight="1">
      <c r="A4" s="112"/>
      <c r="B4" s="114"/>
      <c r="C4" s="83"/>
      <c r="D4" s="83"/>
      <c r="E4" s="83" t="s">
        <v>113</v>
      </c>
      <c r="F4" s="76" t="s">
        <v>12</v>
      </c>
      <c r="G4" s="90" t="s">
        <v>13</v>
      </c>
      <c r="H4" s="90"/>
      <c r="I4" s="90"/>
      <c r="J4" s="76" t="s">
        <v>14</v>
      </c>
      <c r="K4" s="91" t="s">
        <v>15</v>
      </c>
      <c r="L4" s="92"/>
      <c r="M4" s="92"/>
      <c r="N4" s="92"/>
      <c r="O4" s="92"/>
      <c r="P4" s="92"/>
      <c r="Q4" s="92"/>
      <c r="R4" s="92"/>
      <c r="S4" s="92"/>
      <c r="T4" s="93"/>
      <c r="U4" s="83"/>
    </row>
    <row r="5" spans="1:21" ht="28.5" customHeight="1">
      <c r="A5" s="112"/>
      <c r="B5" s="114"/>
      <c r="C5" s="83"/>
      <c r="D5" s="83"/>
      <c r="E5" s="83"/>
      <c r="F5" s="83" t="s">
        <v>114</v>
      </c>
      <c r="G5" s="83" t="s">
        <v>17</v>
      </c>
      <c r="H5" s="76" t="s">
        <v>115</v>
      </c>
      <c r="I5" s="83" t="s">
        <v>97</v>
      </c>
      <c r="J5" s="76" t="s">
        <v>22</v>
      </c>
      <c r="K5" s="88" t="s">
        <v>108</v>
      </c>
      <c r="L5" s="87" t="s">
        <v>116</v>
      </c>
      <c r="M5" s="87" t="s">
        <v>117</v>
      </c>
      <c r="N5" s="83" t="s">
        <v>118</v>
      </c>
      <c r="O5" s="83" t="s">
        <v>119</v>
      </c>
      <c r="P5" s="83" t="s">
        <v>120</v>
      </c>
      <c r="Q5" s="83" t="s">
        <v>121</v>
      </c>
      <c r="R5" s="83" t="s">
        <v>122</v>
      </c>
      <c r="S5" s="83" t="s">
        <v>123</v>
      </c>
      <c r="T5" s="83" t="s">
        <v>124</v>
      </c>
      <c r="U5" s="83"/>
    </row>
    <row r="6" spans="1:21">
      <c r="A6" s="112"/>
      <c r="B6" s="114"/>
      <c r="C6" s="83"/>
      <c r="D6" s="83"/>
      <c r="E6" s="83"/>
      <c r="F6" s="83"/>
      <c r="G6" s="83"/>
      <c r="H6" s="76" t="s">
        <v>41</v>
      </c>
      <c r="I6" s="83"/>
      <c r="J6" s="77" t="s">
        <v>42</v>
      </c>
      <c r="K6" s="89"/>
      <c r="L6" s="83"/>
      <c r="M6" s="83"/>
      <c r="N6" s="83"/>
      <c r="O6" s="83"/>
      <c r="P6" s="83"/>
      <c r="Q6" s="83"/>
      <c r="R6" s="83"/>
      <c r="S6" s="83"/>
      <c r="T6" s="83"/>
      <c r="U6" s="83"/>
    </row>
    <row r="7" spans="1:21">
      <c r="A7" s="84" t="s">
        <v>125</v>
      </c>
      <c r="B7" s="60" t="s">
        <v>86</v>
      </c>
      <c r="C7" s="61">
        <v>59.98</v>
      </c>
      <c r="D7" s="62">
        <v>233</v>
      </c>
      <c r="E7" s="75">
        <v>24</v>
      </c>
      <c r="F7" s="74">
        <v>0</v>
      </c>
      <c r="G7" s="59">
        <v>12</v>
      </c>
      <c r="H7" s="63">
        <v>9</v>
      </c>
      <c r="I7" s="64">
        <f>G7-H7</f>
        <v>3</v>
      </c>
      <c r="J7" s="59">
        <v>7</v>
      </c>
      <c r="K7" s="59">
        <f>SUM(L7:T7)</f>
        <v>5</v>
      </c>
      <c r="L7" s="65">
        <v>1</v>
      </c>
      <c r="M7" s="65">
        <v>0</v>
      </c>
      <c r="N7" s="65">
        <f>(E7-F7-G7-J7)*20%</f>
        <v>1</v>
      </c>
      <c r="O7" s="65">
        <v>0</v>
      </c>
      <c r="P7" s="65">
        <v>0</v>
      </c>
      <c r="Q7" s="65">
        <v>0</v>
      </c>
      <c r="R7" s="65">
        <v>1</v>
      </c>
      <c r="S7" s="65">
        <v>1</v>
      </c>
      <c r="T7" s="65">
        <v>1</v>
      </c>
      <c r="U7" s="59">
        <v>12</v>
      </c>
    </row>
    <row r="8" spans="1:21">
      <c r="A8" s="85"/>
      <c r="B8" s="60" t="s">
        <v>87</v>
      </c>
      <c r="C8" s="61">
        <v>59.98</v>
      </c>
      <c r="D8" s="62">
        <v>3</v>
      </c>
      <c r="E8" s="75">
        <v>0</v>
      </c>
      <c r="F8" s="74">
        <v>0</v>
      </c>
      <c r="G8" s="59">
        <v>0</v>
      </c>
      <c r="H8" s="63">
        <v>0</v>
      </c>
      <c r="I8" s="64">
        <f t="shared" ref="I8:I13" si="0">G8-H8</f>
        <v>0</v>
      </c>
      <c r="J8" s="59">
        <v>0</v>
      </c>
      <c r="K8" s="59">
        <f t="shared" ref="K8:K13" si="1">SUM(L8:T8)</f>
        <v>0</v>
      </c>
      <c r="L8" s="65">
        <f>(E8-F8-G8-J8)*10%</f>
        <v>0</v>
      </c>
      <c r="M8" s="65">
        <f>(E8-F8-G8-J8)*10%</f>
        <v>0</v>
      </c>
      <c r="N8" s="65">
        <f>(E8-F8-G8-J8)*20%</f>
        <v>0</v>
      </c>
      <c r="O8" s="65">
        <f>(E8-F8-G8-J8)*10%</f>
        <v>0</v>
      </c>
      <c r="P8" s="65">
        <f>(E8-F8-G8-J8)*10%</f>
        <v>0</v>
      </c>
      <c r="Q8" s="65">
        <f>(E8-F8-G8-J8)*10%</f>
        <v>0</v>
      </c>
      <c r="R8" s="65">
        <f>(E8-F8-G8-J8)*10%</f>
        <v>0</v>
      </c>
      <c r="S8" s="65">
        <f>(E8-F8-G8-J8)*10%</f>
        <v>0</v>
      </c>
      <c r="T8" s="65">
        <f>(E8-F8-G8-J8)*10%</f>
        <v>0</v>
      </c>
      <c r="U8" s="59">
        <v>0</v>
      </c>
    </row>
    <row r="9" spans="1:21">
      <c r="A9" s="85"/>
      <c r="B9" s="60" t="s">
        <v>88</v>
      </c>
      <c r="C9" s="61">
        <v>59.99</v>
      </c>
      <c r="D9" s="62">
        <v>75</v>
      </c>
      <c r="E9" s="75">
        <v>7</v>
      </c>
      <c r="F9" s="74">
        <v>0</v>
      </c>
      <c r="G9" s="59">
        <v>4</v>
      </c>
      <c r="H9" s="63">
        <v>3</v>
      </c>
      <c r="I9" s="64">
        <f t="shared" si="0"/>
        <v>1</v>
      </c>
      <c r="J9" s="59">
        <v>2</v>
      </c>
      <c r="K9" s="59">
        <f t="shared" si="1"/>
        <v>1</v>
      </c>
      <c r="L9" s="65">
        <v>0</v>
      </c>
      <c r="M9" s="65">
        <v>0</v>
      </c>
      <c r="N9" s="65">
        <v>1</v>
      </c>
      <c r="O9" s="65">
        <v>0</v>
      </c>
      <c r="P9" s="65">
        <v>0</v>
      </c>
      <c r="Q9" s="65">
        <v>0</v>
      </c>
      <c r="R9" s="65">
        <v>0</v>
      </c>
      <c r="S9" s="65">
        <v>0</v>
      </c>
      <c r="T9" s="65">
        <v>0</v>
      </c>
      <c r="U9" s="59">
        <v>4</v>
      </c>
    </row>
    <row r="10" spans="1:21">
      <c r="A10" s="85"/>
      <c r="B10" s="60" t="s">
        <v>89</v>
      </c>
      <c r="C10" s="61">
        <v>59.99</v>
      </c>
      <c r="D10" s="62">
        <v>1</v>
      </c>
      <c r="E10" s="75">
        <v>0</v>
      </c>
      <c r="F10" s="74">
        <v>0</v>
      </c>
      <c r="G10" s="59">
        <v>0</v>
      </c>
      <c r="H10" s="63">
        <f t="shared" ref="H10" si="2">G10*80%</f>
        <v>0</v>
      </c>
      <c r="I10" s="64">
        <f t="shared" si="0"/>
        <v>0</v>
      </c>
      <c r="J10" s="59">
        <f>(E10-F10)*30%</f>
        <v>0</v>
      </c>
      <c r="K10" s="59">
        <f t="shared" si="1"/>
        <v>0</v>
      </c>
      <c r="L10" s="65">
        <f>(E10-F10-G10-J10)*10%</f>
        <v>0</v>
      </c>
      <c r="M10" s="65">
        <f>(E10-F10-G10-J10)*10%</f>
        <v>0</v>
      </c>
      <c r="N10" s="65">
        <f>(E10-F10-G10-J10)*20%</f>
        <v>0</v>
      </c>
      <c r="O10" s="65">
        <f>(E10-F10-G10-J10)*10%</f>
        <v>0</v>
      </c>
      <c r="P10" s="65">
        <f>(E10-F10-G10-J10)*10%</f>
        <v>0</v>
      </c>
      <c r="Q10" s="65">
        <f>(E10-F10-G10-J10)*10%</f>
        <v>0</v>
      </c>
      <c r="R10" s="65">
        <f>(E10-F10-G10-J10)*10%</f>
        <v>0</v>
      </c>
      <c r="S10" s="65">
        <f>(E10-F10-G10-J10)*10%</f>
        <v>0</v>
      </c>
      <c r="T10" s="65">
        <f>(E10-F10-G10-J10)*10%</f>
        <v>0</v>
      </c>
      <c r="U10" s="59">
        <v>0</v>
      </c>
    </row>
    <row r="11" spans="1:21">
      <c r="A11" s="85"/>
      <c r="B11" s="60" t="s">
        <v>90</v>
      </c>
      <c r="C11" s="61">
        <v>59.97</v>
      </c>
      <c r="D11" s="62">
        <v>87</v>
      </c>
      <c r="E11" s="75">
        <v>9</v>
      </c>
      <c r="F11" s="74">
        <v>0</v>
      </c>
      <c r="G11" s="59">
        <v>4</v>
      </c>
      <c r="H11" s="63">
        <v>4</v>
      </c>
      <c r="I11" s="64">
        <f t="shared" si="0"/>
        <v>0</v>
      </c>
      <c r="J11" s="59">
        <v>3</v>
      </c>
      <c r="K11" s="59">
        <f t="shared" si="1"/>
        <v>2</v>
      </c>
      <c r="L11" s="65">
        <v>0</v>
      </c>
      <c r="M11" s="65">
        <v>0</v>
      </c>
      <c r="N11" s="65">
        <v>0</v>
      </c>
      <c r="O11" s="65">
        <v>1</v>
      </c>
      <c r="P11" s="65">
        <v>1</v>
      </c>
      <c r="Q11" s="65">
        <v>0</v>
      </c>
      <c r="R11" s="65">
        <v>0</v>
      </c>
      <c r="S11" s="65">
        <v>0</v>
      </c>
      <c r="T11" s="65">
        <v>0</v>
      </c>
      <c r="U11" s="59">
        <v>4</v>
      </c>
    </row>
    <row r="12" spans="1:21">
      <c r="A12" s="85"/>
      <c r="B12" s="60" t="s">
        <v>91</v>
      </c>
      <c r="C12" s="61">
        <v>59.97</v>
      </c>
      <c r="D12" s="62">
        <v>2</v>
      </c>
      <c r="E12" s="75">
        <v>0</v>
      </c>
      <c r="F12" s="74">
        <v>0</v>
      </c>
      <c r="G12" s="59">
        <v>0</v>
      </c>
      <c r="H12" s="63">
        <v>0</v>
      </c>
      <c r="I12" s="64">
        <f t="shared" si="0"/>
        <v>0</v>
      </c>
      <c r="J12" s="59">
        <v>0</v>
      </c>
      <c r="K12" s="59">
        <f t="shared" si="1"/>
        <v>0</v>
      </c>
      <c r="L12" s="65">
        <f>(E12-F12-G12-J12)*10%</f>
        <v>0</v>
      </c>
      <c r="M12" s="65">
        <f>(E12-F12-G12-J12)*10%</f>
        <v>0</v>
      </c>
      <c r="N12" s="65">
        <f>(E12-F12-G12-J12)*20%</f>
        <v>0</v>
      </c>
      <c r="O12" s="65">
        <f>(E12-F12-G12-J12)*10%</f>
        <v>0</v>
      </c>
      <c r="P12" s="65">
        <f>(E12-F12-G12-J12)*10%</f>
        <v>0</v>
      </c>
      <c r="Q12" s="65">
        <f>(E12-F12-G12-J12)*10%</f>
        <v>0</v>
      </c>
      <c r="R12" s="65">
        <f>(E12-F12-G12-J12)*10%</f>
        <v>0</v>
      </c>
      <c r="S12" s="65">
        <f>(E12-F12-G12-J12)*10%</f>
        <v>0</v>
      </c>
      <c r="T12" s="65">
        <f>(E12-F12-G12-J12)*10%</f>
        <v>0</v>
      </c>
      <c r="U12" s="59">
        <v>0</v>
      </c>
    </row>
    <row r="13" spans="1:21">
      <c r="A13" s="85"/>
      <c r="B13" s="60" t="s">
        <v>92</v>
      </c>
      <c r="C13" s="61">
        <v>59.97</v>
      </c>
      <c r="D13" s="62">
        <v>1</v>
      </c>
      <c r="E13" s="75">
        <v>0</v>
      </c>
      <c r="F13" s="74">
        <v>0</v>
      </c>
      <c r="G13" s="59">
        <v>0</v>
      </c>
      <c r="H13" s="63">
        <v>0</v>
      </c>
      <c r="I13" s="64">
        <f t="shared" si="0"/>
        <v>0</v>
      </c>
      <c r="J13" s="59">
        <v>0</v>
      </c>
      <c r="K13" s="59">
        <f t="shared" si="1"/>
        <v>0</v>
      </c>
      <c r="L13" s="65">
        <f>(E13-F13-G13-J13)*10%</f>
        <v>0</v>
      </c>
      <c r="M13" s="65">
        <f>(E13-F13-G13-J13)*10%</f>
        <v>0</v>
      </c>
      <c r="N13" s="65">
        <f>(E13-F13-G13-J13)*20%</f>
        <v>0</v>
      </c>
      <c r="O13" s="65">
        <f>(E13-F13-G13-J13)*10%</f>
        <v>0</v>
      </c>
      <c r="P13" s="65">
        <f>(E13-F13-G13-J13)*10%</f>
        <v>0</v>
      </c>
      <c r="Q13" s="65">
        <f>(E13-F13-G13-J13)*10%</f>
        <v>0</v>
      </c>
      <c r="R13" s="65">
        <f>(E13-F13-G13-J13)*10%</f>
        <v>0</v>
      </c>
      <c r="S13" s="65">
        <f>(E13-F13-G13-J13)*10%</f>
        <v>0</v>
      </c>
      <c r="T13" s="65">
        <f>(E13-F13-G13-J13)*10%</f>
        <v>0</v>
      </c>
      <c r="U13" s="59">
        <v>0</v>
      </c>
    </row>
    <row r="14" spans="1:21">
      <c r="A14" s="86"/>
      <c r="B14" s="67" t="s">
        <v>17</v>
      </c>
      <c r="C14" s="68"/>
      <c r="D14" s="69">
        <f>SUM(D7:D13)</f>
        <v>402</v>
      </c>
      <c r="E14" s="70">
        <f t="shared" ref="E14:T14" si="3">SUM(E7:E13)</f>
        <v>40</v>
      </c>
      <c r="F14" s="70">
        <f t="shared" si="3"/>
        <v>0</v>
      </c>
      <c r="G14" s="70">
        <f t="shared" si="3"/>
        <v>20</v>
      </c>
      <c r="H14" s="70">
        <f t="shared" si="3"/>
        <v>16</v>
      </c>
      <c r="I14" s="70">
        <f t="shared" si="3"/>
        <v>4</v>
      </c>
      <c r="J14" s="70">
        <f t="shared" si="3"/>
        <v>12</v>
      </c>
      <c r="K14" s="70">
        <f t="shared" si="3"/>
        <v>8</v>
      </c>
      <c r="L14" s="70">
        <f t="shared" si="3"/>
        <v>1</v>
      </c>
      <c r="M14" s="70">
        <f t="shared" si="3"/>
        <v>0</v>
      </c>
      <c r="N14" s="70">
        <f>SUM(N7:N13)</f>
        <v>2</v>
      </c>
      <c r="O14" s="70">
        <f t="shared" si="3"/>
        <v>1</v>
      </c>
      <c r="P14" s="70">
        <f t="shared" si="3"/>
        <v>1</v>
      </c>
      <c r="Q14" s="70">
        <f t="shared" si="3"/>
        <v>0</v>
      </c>
      <c r="R14" s="70">
        <f t="shared" si="3"/>
        <v>1</v>
      </c>
      <c r="S14" s="70">
        <f t="shared" si="3"/>
        <v>1</v>
      </c>
      <c r="T14" s="70">
        <f t="shared" si="3"/>
        <v>1</v>
      </c>
      <c r="U14" s="52">
        <f t="shared" ref="U14" si="4">SUM(U7:U13)</f>
        <v>20</v>
      </c>
    </row>
    <row r="15" spans="1:21" ht="18" thickBot="1">
      <c r="A15" s="66"/>
      <c r="B15" s="71" t="s">
        <v>35</v>
      </c>
      <c r="C15" s="72">
        <v>0.4</v>
      </c>
      <c r="D15" s="73"/>
      <c r="E15" s="73">
        <f>E14*40%</f>
        <v>16</v>
      </c>
      <c r="F15" s="73"/>
      <c r="G15" s="73"/>
      <c r="H15" s="73"/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</row>
    <row r="16" spans="1:21">
      <c r="A16" t="s">
        <v>135</v>
      </c>
      <c r="J16" s="82"/>
      <c r="K16" s="54"/>
    </row>
    <row r="18" spans="1:21" s="78" customFormat="1" ht="39" customHeight="1" thickBot="1">
      <c r="A18" s="110" t="s">
        <v>128</v>
      </c>
      <c r="B18" s="110"/>
      <c r="C18" s="110"/>
      <c r="D18" s="110"/>
      <c r="E18" s="110"/>
      <c r="F18" s="110"/>
      <c r="G18" s="110"/>
      <c r="H18" s="110"/>
      <c r="I18" s="110"/>
      <c r="J18" s="110"/>
      <c r="K18" s="110"/>
      <c r="L18" s="110"/>
      <c r="M18" s="110"/>
      <c r="N18" s="110"/>
      <c r="O18" s="110"/>
      <c r="P18" s="110"/>
      <c r="Q18" s="110"/>
      <c r="R18" s="110"/>
      <c r="S18" s="110"/>
      <c r="T18" s="110"/>
      <c r="U18" s="110"/>
    </row>
    <row r="19" spans="1:21" ht="17.399999999999999" customHeight="1">
      <c r="A19" s="111" t="s">
        <v>0</v>
      </c>
      <c r="B19" s="113" t="s">
        <v>1</v>
      </c>
      <c r="C19" s="109" t="s">
        <v>109</v>
      </c>
      <c r="D19" s="109" t="s">
        <v>110</v>
      </c>
      <c r="E19" s="109"/>
      <c r="F19" s="109"/>
      <c r="G19" s="109"/>
      <c r="H19" s="109"/>
      <c r="I19" s="109"/>
      <c r="J19" s="109"/>
      <c r="K19" s="109"/>
      <c r="L19" s="109"/>
      <c r="M19" s="109"/>
      <c r="N19" s="109"/>
      <c r="O19" s="109"/>
      <c r="P19" s="109"/>
      <c r="Q19" s="109"/>
      <c r="R19" s="109"/>
      <c r="S19" s="109"/>
      <c r="T19" s="109"/>
      <c r="U19" s="109"/>
    </row>
    <row r="20" spans="1:21" ht="16.5" customHeight="1">
      <c r="A20" s="112"/>
      <c r="B20" s="114"/>
      <c r="C20" s="83"/>
      <c r="D20" s="83"/>
      <c r="E20" s="83" t="s">
        <v>111</v>
      </c>
      <c r="F20" s="83"/>
      <c r="G20" s="83"/>
      <c r="H20" s="83"/>
      <c r="I20" s="83"/>
      <c r="J20" s="83"/>
      <c r="K20" s="83"/>
      <c r="L20" s="83"/>
      <c r="M20" s="83"/>
      <c r="N20" s="83"/>
      <c r="O20" s="83"/>
      <c r="P20" s="83"/>
      <c r="Q20" s="83"/>
      <c r="R20" s="83"/>
      <c r="S20" s="83"/>
      <c r="T20" s="83"/>
      <c r="U20" s="83" t="s">
        <v>112</v>
      </c>
    </row>
    <row r="21" spans="1:21" ht="30" customHeight="1">
      <c r="A21" s="112"/>
      <c r="B21" s="114"/>
      <c r="C21" s="83"/>
      <c r="D21" s="83"/>
      <c r="E21" s="83" t="s">
        <v>113</v>
      </c>
      <c r="F21" s="76" t="s">
        <v>12</v>
      </c>
      <c r="G21" s="90" t="s">
        <v>13</v>
      </c>
      <c r="H21" s="90"/>
      <c r="I21" s="90"/>
      <c r="J21" s="76" t="s">
        <v>14</v>
      </c>
      <c r="K21" s="91" t="s">
        <v>15</v>
      </c>
      <c r="L21" s="92"/>
      <c r="M21" s="92"/>
      <c r="N21" s="92"/>
      <c r="O21" s="92"/>
      <c r="P21" s="92"/>
      <c r="Q21" s="92"/>
      <c r="R21" s="92"/>
      <c r="S21" s="92"/>
      <c r="T21" s="93"/>
      <c r="U21" s="83"/>
    </row>
    <row r="22" spans="1:21" ht="28.5" customHeight="1">
      <c r="A22" s="112"/>
      <c r="B22" s="114"/>
      <c r="C22" s="83"/>
      <c r="D22" s="83"/>
      <c r="E22" s="83"/>
      <c r="F22" s="83" t="s">
        <v>114</v>
      </c>
      <c r="G22" s="83" t="s">
        <v>17</v>
      </c>
      <c r="H22" s="76" t="s">
        <v>115</v>
      </c>
      <c r="I22" s="83" t="s">
        <v>97</v>
      </c>
      <c r="J22" s="76" t="s">
        <v>22</v>
      </c>
      <c r="K22" s="88" t="s">
        <v>108</v>
      </c>
      <c r="L22" s="87" t="s">
        <v>116</v>
      </c>
      <c r="M22" s="87" t="s">
        <v>117</v>
      </c>
      <c r="N22" s="83" t="s">
        <v>118</v>
      </c>
      <c r="O22" s="83" t="s">
        <v>119</v>
      </c>
      <c r="P22" s="83" t="s">
        <v>120</v>
      </c>
      <c r="Q22" s="83" t="s">
        <v>121</v>
      </c>
      <c r="R22" s="83" t="s">
        <v>122</v>
      </c>
      <c r="S22" s="83" t="s">
        <v>123</v>
      </c>
      <c r="T22" s="83" t="s">
        <v>124</v>
      </c>
      <c r="U22" s="83"/>
    </row>
    <row r="23" spans="1:21">
      <c r="A23" s="112"/>
      <c r="B23" s="114"/>
      <c r="C23" s="83"/>
      <c r="D23" s="83"/>
      <c r="E23" s="83"/>
      <c r="F23" s="83"/>
      <c r="G23" s="83"/>
      <c r="H23" s="76" t="s">
        <v>41</v>
      </c>
      <c r="I23" s="83"/>
      <c r="J23" s="77" t="s">
        <v>42</v>
      </c>
      <c r="K23" s="89"/>
      <c r="L23" s="83"/>
      <c r="M23" s="83"/>
      <c r="N23" s="83"/>
      <c r="O23" s="83"/>
      <c r="P23" s="83"/>
      <c r="Q23" s="83"/>
      <c r="R23" s="83"/>
      <c r="S23" s="83"/>
      <c r="T23" s="83"/>
      <c r="U23" s="83"/>
    </row>
    <row r="24" spans="1:21">
      <c r="A24" s="84" t="s">
        <v>125</v>
      </c>
      <c r="B24" s="60" t="s">
        <v>86</v>
      </c>
      <c r="C24" s="61">
        <v>59.98</v>
      </c>
      <c r="D24" s="62">
        <v>233</v>
      </c>
      <c r="E24" s="75">
        <f t="shared" ref="E24:U24" si="5">E7*0.5</f>
        <v>12</v>
      </c>
      <c r="F24" s="74">
        <f t="shared" si="5"/>
        <v>0</v>
      </c>
      <c r="G24" s="59">
        <f t="shared" si="5"/>
        <v>6</v>
      </c>
      <c r="H24" s="63">
        <v>4</v>
      </c>
      <c r="I24" s="64">
        <v>2</v>
      </c>
      <c r="J24" s="59">
        <v>4</v>
      </c>
      <c r="K24" s="59">
        <f>SUM(L24:T24)</f>
        <v>2</v>
      </c>
      <c r="L24" s="65">
        <v>1</v>
      </c>
      <c r="M24" s="65">
        <f t="shared" si="5"/>
        <v>0</v>
      </c>
      <c r="N24" s="65"/>
      <c r="O24" s="65">
        <f t="shared" si="5"/>
        <v>0</v>
      </c>
      <c r="P24" s="65">
        <f t="shared" si="5"/>
        <v>0</v>
      </c>
      <c r="Q24" s="65">
        <f t="shared" si="5"/>
        <v>0</v>
      </c>
      <c r="R24" s="65">
        <v>0</v>
      </c>
      <c r="S24" s="65">
        <v>1</v>
      </c>
      <c r="T24" s="65">
        <v>0</v>
      </c>
      <c r="U24" s="59">
        <f t="shared" si="5"/>
        <v>6</v>
      </c>
    </row>
    <row r="25" spans="1:21">
      <c r="A25" s="85"/>
      <c r="B25" s="60" t="s">
        <v>87</v>
      </c>
      <c r="C25" s="61">
        <v>59.98</v>
      </c>
      <c r="D25" s="62">
        <v>3</v>
      </c>
      <c r="E25" s="75">
        <f t="shared" ref="E25:U25" si="6">E8*0.5</f>
        <v>0</v>
      </c>
      <c r="F25" s="74">
        <f t="shared" si="6"/>
        <v>0</v>
      </c>
      <c r="G25" s="59">
        <f t="shared" si="6"/>
        <v>0</v>
      </c>
      <c r="H25" s="63">
        <f t="shared" si="6"/>
        <v>0</v>
      </c>
      <c r="I25" s="64">
        <f t="shared" si="6"/>
        <v>0</v>
      </c>
      <c r="J25" s="59">
        <f t="shared" si="6"/>
        <v>0</v>
      </c>
      <c r="K25" s="59">
        <f t="shared" ref="K25:K30" si="7">SUM(L25:T25)</f>
        <v>0</v>
      </c>
      <c r="L25" s="65">
        <f t="shared" si="6"/>
        <v>0</v>
      </c>
      <c r="M25" s="65">
        <f t="shared" si="6"/>
        <v>0</v>
      </c>
      <c r="N25" s="65">
        <f t="shared" si="6"/>
        <v>0</v>
      </c>
      <c r="O25" s="65">
        <f t="shared" si="6"/>
        <v>0</v>
      </c>
      <c r="P25" s="65">
        <f t="shared" si="6"/>
        <v>0</v>
      </c>
      <c r="Q25" s="65">
        <f t="shared" si="6"/>
        <v>0</v>
      </c>
      <c r="R25" s="65">
        <f t="shared" si="6"/>
        <v>0</v>
      </c>
      <c r="S25" s="65">
        <f t="shared" si="6"/>
        <v>0</v>
      </c>
      <c r="T25" s="65">
        <f t="shared" si="6"/>
        <v>0</v>
      </c>
      <c r="U25" s="59">
        <f t="shared" si="6"/>
        <v>0</v>
      </c>
    </row>
    <row r="26" spans="1:21">
      <c r="A26" s="85"/>
      <c r="B26" s="60" t="s">
        <v>88</v>
      </c>
      <c r="C26" s="61">
        <v>59.99</v>
      </c>
      <c r="D26" s="62">
        <v>75</v>
      </c>
      <c r="E26" s="75">
        <v>3</v>
      </c>
      <c r="F26" s="74">
        <f t="shared" ref="F26:U26" si="8">F9*0.5</f>
        <v>0</v>
      </c>
      <c r="G26" s="59">
        <v>1</v>
      </c>
      <c r="H26" s="63">
        <v>1</v>
      </c>
      <c r="I26" s="64">
        <v>0</v>
      </c>
      <c r="J26" s="59">
        <v>1</v>
      </c>
      <c r="K26" s="59">
        <f t="shared" si="7"/>
        <v>1</v>
      </c>
      <c r="L26" s="65">
        <f t="shared" si="8"/>
        <v>0</v>
      </c>
      <c r="M26" s="65">
        <f t="shared" si="8"/>
        <v>0</v>
      </c>
      <c r="N26" s="65">
        <v>1</v>
      </c>
      <c r="O26" s="65">
        <f t="shared" si="8"/>
        <v>0</v>
      </c>
      <c r="P26" s="65">
        <v>0</v>
      </c>
      <c r="Q26" s="65">
        <f t="shared" si="8"/>
        <v>0</v>
      </c>
      <c r="R26" s="65">
        <f t="shared" si="8"/>
        <v>0</v>
      </c>
      <c r="S26" s="65">
        <f t="shared" si="8"/>
        <v>0</v>
      </c>
      <c r="T26" s="65">
        <f t="shared" si="8"/>
        <v>0</v>
      </c>
      <c r="U26" s="59">
        <f t="shared" si="8"/>
        <v>2</v>
      </c>
    </row>
    <row r="27" spans="1:21">
      <c r="A27" s="85"/>
      <c r="B27" s="60" t="s">
        <v>89</v>
      </c>
      <c r="C27" s="61">
        <v>59.99</v>
      </c>
      <c r="D27" s="62">
        <v>1</v>
      </c>
      <c r="E27" s="75">
        <f t="shared" ref="E27:U27" si="9">E10*0.5</f>
        <v>0</v>
      </c>
      <c r="F27" s="74">
        <f t="shared" si="9"/>
        <v>0</v>
      </c>
      <c r="G27" s="59">
        <f t="shared" si="9"/>
        <v>0</v>
      </c>
      <c r="H27" s="63">
        <f t="shared" si="9"/>
        <v>0</v>
      </c>
      <c r="I27" s="64">
        <f t="shared" si="9"/>
        <v>0</v>
      </c>
      <c r="J27" s="59">
        <f t="shared" si="9"/>
        <v>0</v>
      </c>
      <c r="K27" s="59">
        <f t="shared" si="7"/>
        <v>0</v>
      </c>
      <c r="L27" s="65">
        <f t="shared" si="9"/>
        <v>0</v>
      </c>
      <c r="M27" s="65">
        <f t="shared" si="9"/>
        <v>0</v>
      </c>
      <c r="N27" s="65">
        <f t="shared" si="9"/>
        <v>0</v>
      </c>
      <c r="O27" s="65">
        <f t="shared" si="9"/>
        <v>0</v>
      </c>
      <c r="P27" s="65">
        <f t="shared" si="9"/>
        <v>0</v>
      </c>
      <c r="Q27" s="65">
        <f t="shared" si="9"/>
        <v>0</v>
      </c>
      <c r="R27" s="65">
        <f t="shared" si="9"/>
        <v>0</v>
      </c>
      <c r="S27" s="65">
        <f t="shared" si="9"/>
        <v>0</v>
      </c>
      <c r="T27" s="65">
        <f t="shared" si="9"/>
        <v>0</v>
      </c>
      <c r="U27" s="59">
        <f t="shared" si="9"/>
        <v>0</v>
      </c>
    </row>
    <row r="28" spans="1:21">
      <c r="A28" s="85"/>
      <c r="B28" s="60" t="s">
        <v>90</v>
      </c>
      <c r="C28" s="61">
        <v>59.97</v>
      </c>
      <c r="D28" s="62">
        <v>87</v>
      </c>
      <c r="E28" s="75">
        <v>5</v>
      </c>
      <c r="F28" s="74">
        <f t="shared" ref="F28:U28" si="10">F11*0.5</f>
        <v>0</v>
      </c>
      <c r="G28" s="59">
        <v>3</v>
      </c>
      <c r="H28" s="63">
        <v>3</v>
      </c>
      <c r="I28" s="64">
        <f t="shared" si="10"/>
        <v>0</v>
      </c>
      <c r="J28" s="59">
        <v>1</v>
      </c>
      <c r="K28" s="59">
        <f t="shared" si="7"/>
        <v>1</v>
      </c>
      <c r="L28" s="65">
        <f t="shared" si="10"/>
        <v>0</v>
      </c>
      <c r="M28" s="65">
        <f t="shared" si="10"/>
        <v>0</v>
      </c>
      <c r="N28" s="65">
        <f t="shared" si="10"/>
        <v>0</v>
      </c>
      <c r="O28" s="65">
        <v>0</v>
      </c>
      <c r="P28" s="65">
        <v>1</v>
      </c>
      <c r="Q28" s="65">
        <f t="shared" si="10"/>
        <v>0</v>
      </c>
      <c r="R28" s="65">
        <f t="shared" si="10"/>
        <v>0</v>
      </c>
      <c r="S28" s="65">
        <f t="shared" si="10"/>
        <v>0</v>
      </c>
      <c r="T28" s="65">
        <f t="shared" si="10"/>
        <v>0</v>
      </c>
      <c r="U28" s="59">
        <f t="shared" si="10"/>
        <v>2</v>
      </c>
    </row>
    <row r="29" spans="1:21">
      <c r="A29" s="85"/>
      <c r="B29" s="60" t="s">
        <v>91</v>
      </c>
      <c r="C29" s="61">
        <v>59.97</v>
      </c>
      <c r="D29" s="62">
        <v>2</v>
      </c>
      <c r="E29" s="75">
        <f t="shared" ref="E29:U29" si="11">E12*0.5</f>
        <v>0</v>
      </c>
      <c r="F29" s="74">
        <f t="shared" si="11"/>
        <v>0</v>
      </c>
      <c r="G29" s="59">
        <f t="shared" si="11"/>
        <v>0</v>
      </c>
      <c r="H29" s="63">
        <f t="shared" si="11"/>
        <v>0</v>
      </c>
      <c r="I29" s="64">
        <f t="shared" si="11"/>
        <v>0</v>
      </c>
      <c r="J29" s="59">
        <f t="shared" si="11"/>
        <v>0</v>
      </c>
      <c r="K29" s="59">
        <f t="shared" si="7"/>
        <v>0</v>
      </c>
      <c r="L29" s="65">
        <f t="shared" si="11"/>
        <v>0</v>
      </c>
      <c r="M29" s="65">
        <f t="shared" si="11"/>
        <v>0</v>
      </c>
      <c r="N29" s="65">
        <f t="shared" si="11"/>
        <v>0</v>
      </c>
      <c r="O29" s="65">
        <f t="shared" si="11"/>
        <v>0</v>
      </c>
      <c r="P29" s="65">
        <f t="shared" si="11"/>
        <v>0</v>
      </c>
      <c r="Q29" s="65">
        <f t="shared" si="11"/>
        <v>0</v>
      </c>
      <c r="R29" s="65">
        <f t="shared" si="11"/>
        <v>0</v>
      </c>
      <c r="S29" s="65">
        <f t="shared" si="11"/>
        <v>0</v>
      </c>
      <c r="T29" s="65">
        <f t="shared" si="11"/>
        <v>0</v>
      </c>
      <c r="U29" s="59">
        <f t="shared" si="11"/>
        <v>0</v>
      </c>
    </row>
    <row r="30" spans="1:21">
      <c r="A30" s="85"/>
      <c r="B30" s="60" t="s">
        <v>92</v>
      </c>
      <c r="C30" s="61">
        <v>59.97</v>
      </c>
      <c r="D30" s="62">
        <v>1</v>
      </c>
      <c r="E30" s="75">
        <f t="shared" ref="E30:U30" si="12">E13*0.5</f>
        <v>0</v>
      </c>
      <c r="F30" s="74">
        <f t="shared" si="12"/>
        <v>0</v>
      </c>
      <c r="G30" s="59">
        <f t="shared" si="12"/>
        <v>0</v>
      </c>
      <c r="H30" s="63">
        <f t="shared" si="12"/>
        <v>0</v>
      </c>
      <c r="I30" s="64">
        <f t="shared" si="12"/>
        <v>0</v>
      </c>
      <c r="J30" s="59">
        <f t="shared" si="12"/>
        <v>0</v>
      </c>
      <c r="K30" s="59">
        <f t="shared" si="7"/>
        <v>0</v>
      </c>
      <c r="L30" s="65">
        <f t="shared" si="12"/>
        <v>0</v>
      </c>
      <c r="M30" s="65">
        <f t="shared" si="12"/>
        <v>0</v>
      </c>
      <c r="N30" s="65">
        <f t="shared" si="12"/>
        <v>0</v>
      </c>
      <c r="O30" s="65">
        <f t="shared" si="12"/>
        <v>0</v>
      </c>
      <c r="P30" s="65">
        <f t="shared" si="12"/>
        <v>0</v>
      </c>
      <c r="Q30" s="65">
        <f t="shared" si="12"/>
        <v>0</v>
      </c>
      <c r="R30" s="65">
        <f t="shared" si="12"/>
        <v>0</v>
      </c>
      <c r="S30" s="65">
        <f t="shared" si="12"/>
        <v>0</v>
      </c>
      <c r="T30" s="65">
        <f t="shared" si="12"/>
        <v>0</v>
      </c>
      <c r="U30" s="59">
        <f t="shared" si="12"/>
        <v>0</v>
      </c>
    </row>
    <row r="31" spans="1:21">
      <c r="A31" s="86"/>
      <c r="B31" s="67" t="s">
        <v>17</v>
      </c>
      <c r="C31" s="68"/>
      <c r="D31" s="69">
        <f>SUM(D24:D30)</f>
        <v>402</v>
      </c>
      <c r="E31" s="70">
        <f t="shared" ref="E31:K31" si="13">SUM(E24:E30)</f>
        <v>20</v>
      </c>
      <c r="F31" s="70">
        <f t="shared" si="13"/>
        <v>0</v>
      </c>
      <c r="G31" s="70">
        <f t="shared" si="13"/>
        <v>10</v>
      </c>
      <c r="H31" s="70">
        <f t="shared" si="13"/>
        <v>8</v>
      </c>
      <c r="I31" s="70">
        <f t="shared" si="13"/>
        <v>2</v>
      </c>
      <c r="J31" s="70">
        <f t="shared" si="13"/>
        <v>6</v>
      </c>
      <c r="K31" s="70">
        <f t="shared" si="13"/>
        <v>4</v>
      </c>
      <c r="L31" s="70">
        <f t="shared" ref="L31:M31" si="14">SUM(L24:L30)</f>
        <v>1</v>
      </c>
      <c r="M31" s="70">
        <f t="shared" si="14"/>
        <v>0</v>
      </c>
      <c r="N31" s="70">
        <f>SUM(N24:N30)</f>
        <v>1</v>
      </c>
      <c r="O31" s="70">
        <f t="shared" ref="O31:T31" si="15">SUM(O24:O30)</f>
        <v>0</v>
      </c>
      <c r="P31" s="70">
        <f t="shared" si="15"/>
        <v>1</v>
      </c>
      <c r="Q31" s="70">
        <f t="shared" si="15"/>
        <v>0</v>
      </c>
      <c r="R31" s="70">
        <f t="shared" si="15"/>
        <v>0</v>
      </c>
      <c r="S31" s="70">
        <f t="shared" si="15"/>
        <v>1</v>
      </c>
      <c r="T31" s="70">
        <f t="shared" si="15"/>
        <v>0</v>
      </c>
      <c r="U31" s="52">
        <f t="shared" ref="U31" si="16">SUM(U24:U30)</f>
        <v>10</v>
      </c>
    </row>
    <row r="32" spans="1:21" ht="18" thickBot="1">
      <c r="A32" s="66"/>
      <c r="B32" s="71" t="s">
        <v>35</v>
      </c>
      <c r="C32" s="72">
        <v>0.4</v>
      </c>
      <c r="D32" s="73"/>
      <c r="E32" s="73">
        <f>E31*40%</f>
        <v>8</v>
      </c>
      <c r="F32" s="73"/>
      <c r="G32" s="73"/>
      <c r="H32" s="73"/>
      <c r="I32" s="73"/>
      <c r="J32" s="73"/>
      <c r="K32" s="73"/>
      <c r="L32" s="73"/>
      <c r="M32" s="73"/>
      <c r="N32" s="73"/>
      <c r="O32" s="73"/>
      <c r="P32" s="73"/>
      <c r="Q32" s="73"/>
      <c r="R32" s="73"/>
      <c r="S32" s="73"/>
      <c r="T32" s="73"/>
      <c r="U32" s="73"/>
    </row>
    <row r="33" spans="1:13">
      <c r="A33" t="s">
        <v>126</v>
      </c>
    </row>
    <row r="34" spans="1:13">
      <c r="J34" s="54"/>
    </row>
    <row r="35" spans="1:13">
      <c r="A35" s="29" t="s">
        <v>93</v>
      </c>
      <c r="B35" s="29"/>
      <c r="C35" s="29"/>
      <c r="D35" s="29"/>
      <c r="E35" s="29"/>
      <c r="F35" s="29"/>
      <c r="G35" s="29"/>
      <c r="H35" s="29"/>
      <c r="I35" s="29"/>
      <c r="J35" s="54"/>
      <c r="K35" s="29"/>
    </row>
    <row r="36" spans="1:13">
      <c r="A36" s="30" t="s">
        <v>46</v>
      </c>
      <c r="B36" s="30"/>
      <c r="C36" s="30"/>
      <c r="D36" s="30"/>
      <c r="E36" s="30"/>
      <c r="F36" s="30"/>
      <c r="G36" s="30"/>
      <c r="H36" s="30"/>
      <c r="I36" s="31"/>
      <c r="J36" s="54"/>
      <c r="K36" s="30"/>
      <c r="M36" s="54"/>
    </row>
    <row r="37" spans="1:13">
      <c r="A37" s="30" t="s">
        <v>47</v>
      </c>
      <c r="B37" s="30"/>
      <c r="C37" s="30"/>
      <c r="D37" s="30"/>
      <c r="E37" s="30"/>
      <c r="F37" s="30"/>
      <c r="G37" s="30"/>
      <c r="H37" s="30"/>
      <c r="I37" s="30"/>
      <c r="J37" s="54"/>
      <c r="K37" s="30"/>
      <c r="M37" s="54"/>
    </row>
    <row r="38" spans="1:13">
      <c r="A38" s="30" t="s">
        <v>48</v>
      </c>
      <c r="B38" s="30"/>
      <c r="C38" s="30"/>
      <c r="D38" s="30"/>
      <c r="E38" s="30"/>
      <c r="F38" s="30"/>
      <c r="G38" s="30"/>
      <c r="H38" s="30"/>
      <c r="I38" s="30"/>
      <c r="J38" s="54"/>
      <c r="K38" s="30"/>
      <c r="M38" s="54"/>
    </row>
    <row r="39" spans="1:13">
      <c r="A39" s="32" t="s">
        <v>49</v>
      </c>
      <c r="B39" s="33" t="s">
        <v>50</v>
      </c>
      <c r="C39" s="33"/>
      <c r="D39" s="33"/>
      <c r="E39" s="34"/>
      <c r="F39" s="34"/>
      <c r="G39" s="34"/>
      <c r="H39" s="34"/>
      <c r="I39" s="34"/>
      <c r="J39" s="54"/>
      <c r="K39" s="34"/>
      <c r="M39" s="54"/>
    </row>
    <row r="40" spans="1:13">
      <c r="A40" s="32" t="s">
        <v>53</v>
      </c>
      <c r="B40" s="33" t="s">
        <v>54</v>
      </c>
      <c r="C40" s="33"/>
      <c r="D40" s="33"/>
      <c r="E40" s="34"/>
      <c r="F40" s="34"/>
      <c r="G40" s="34"/>
      <c r="H40" s="34"/>
      <c r="I40" s="34"/>
      <c r="J40" s="34"/>
      <c r="K40" s="34"/>
      <c r="M40" s="54"/>
    </row>
    <row r="41" spans="1:13">
      <c r="A41" s="32" t="s">
        <v>56</v>
      </c>
      <c r="B41" s="33" t="s">
        <v>57</v>
      </c>
      <c r="C41" s="33"/>
      <c r="D41" s="33"/>
      <c r="E41" s="34"/>
      <c r="F41" s="34"/>
      <c r="G41" s="34"/>
      <c r="H41" s="34"/>
      <c r="I41" s="34"/>
      <c r="J41" s="34"/>
      <c r="K41" s="34"/>
    </row>
    <row r="42" spans="1:13">
      <c r="A42" s="32" t="s">
        <v>58</v>
      </c>
      <c r="B42" s="33" t="s">
        <v>59</v>
      </c>
      <c r="C42" s="33"/>
      <c r="D42" s="33"/>
      <c r="E42" s="34"/>
      <c r="F42" s="34"/>
      <c r="G42" s="34"/>
      <c r="H42" s="34"/>
      <c r="I42" s="34"/>
    </row>
    <row r="43" spans="1:13">
      <c r="A43" s="32" t="s">
        <v>60</v>
      </c>
      <c r="B43" s="37" t="s">
        <v>61</v>
      </c>
      <c r="C43" s="37"/>
      <c r="D43" s="37"/>
      <c r="E43" s="34"/>
      <c r="F43" s="34"/>
      <c r="G43" s="34"/>
      <c r="H43" s="34"/>
      <c r="J43" s="34"/>
      <c r="K43" s="34"/>
    </row>
    <row r="44" spans="1:13" ht="18" thickBot="1">
      <c r="A44" s="32" t="s">
        <v>63</v>
      </c>
      <c r="B44" s="33" t="s">
        <v>64</v>
      </c>
      <c r="C44" s="33"/>
      <c r="D44" s="33"/>
      <c r="E44" s="38"/>
      <c r="F44" s="38"/>
      <c r="G44" s="38"/>
      <c r="H44" s="38"/>
      <c r="I44" s="38"/>
      <c r="J44" s="38"/>
      <c r="K44" s="38"/>
    </row>
    <row r="45" spans="1:13" ht="18" thickBot="1">
      <c r="A45" s="32"/>
      <c r="B45" s="39" t="s">
        <v>66</v>
      </c>
      <c r="C45" s="123" t="s">
        <v>67</v>
      </c>
      <c r="D45" s="124"/>
      <c r="E45" s="126" t="s">
        <v>68</v>
      </c>
      <c r="F45" s="127"/>
      <c r="G45" s="127"/>
      <c r="H45" s="127"/>
      <c r="I45" s="127"/>
      <c r="J45" s="128"/>
      <c r="K45" s="55"/>
    </row>
    <row r="46" spans="1:13" ht="18" thickTop="1">
      <c r="A46" s="32"/>
      <c r="B46" s="50" t="s">
        <v>69</v>
      </c>
      <c r="C46" s="129" t="s">
        <v>70</v>
      </c>
      <c r="D46" s="130"/>
      <c r="E46" s="132" t="s">
        <v>71</v>
      </c>
      <c r="F46" s="133"/>
      <c r="G46" s="133"/>
      <c r="H46" s="133"/>
      <c r="I46" s="133"/>
      <c r="J46" s="134"/>
      <c r="K46" s="55"/>
    </row>
    <row r="47" spans="1:13" ht="30" customHeight="1">
      <c r="A47" s="32"/>
      <c r="B47" s="115" t="s">
        <v>72</v>
      </c>
      <c r="C47" s="97" t="s">
        <v>95</v>
      </c>
      <c r="D47" s="98"/>
      <c r="E47" s="117" t="s">
        <v>96</v>
      </c>
      <c r="F47" s="118"/>
      <c r="G47" s="118"/>
      <c r="H47" s="118"/>
      <c r="I47" s="118"/>
      <c r="J47" s="119"/>
      <c r="K47" s="56"/>
    </row>
    <row r="48" spans="1:13" ht="30.75" customHeight="1">
      <c r="A48" s="32"/>
      <c r="B48" s="116"/>
      <c r="C48" s="97"/>
      <c r="D48" s="98"/>
      <c r="E48" s="120"/>
      <c r="F48" s="121"/>
      <c r="G48" s="121"/>
      <c r="H48" s="121"/>
      <c r="I48" s="121"/>
      <c r="J48" s="122"/>
      <c r="K48" s="56"/>
    </row>
    <row r="49" spans="1:11" ht="29.25" customHeight="1">
      <c r="A49" s="32"/>
      <c r="B49" s="41" t="s">
        <v>75</v>
      </c>
      <c r="C49" s="97" t="s">
        <v>98</v>
      </c>
      <c r="D49" s="98"/>
      <c r="E49" s="100" t="s">
        <v>99</v>
      </c>
      <c r="F49" s="101"/>
      <c r="G49" s="101"/>
      <c r="H49" s="101"/>
      <c r="I49" s="101"/>
      <c r="J49" s="102"/>
      <c r="K49" s="55"/>
    </row>
    <row r="50" spans="1:11" ht="48.75" customHeight="1" thickBot="1">
      <c r="A50" s="32"/>
      <c r="B50" s="42" t="s">
        <v>78</v>
      </c>
      <c r="C50" s="103" t="s">
        <v>79</v>
      </c>
      <c r="D50" s="104"/>
      <c r="E50" s="106" t="s">
        <v>80</v>
      </c>
      <c r="F50" s="107"/>
      <c r="G50" s="107"/>
      <c r="H50" s="107"/>
      <c r="I50" s="107"/>
      <c r="J50" s="108"/>
      <c r="K50" s="57"/>
    </row>
    <row r="51" spans="1:11">
      <c r="A51" s="43"/>
      <c r="B51" s="44" t="s">
        <v>81</v>
      </c>
      <c r="C51" s="94" t="s">
        <v>82</v>
      </c>
      <c r="D51" s="94"/>
      <c r="E51" s="94"/>
      <c r="F51" s="94"/>
      <c r="G51" s="94"/>
      <c r="H51" s="94"/>
      <c r="I51" s="94"/>
      <c r="J51" s="94"/>
      <c r="K51" s="58"/>
    </row>
    <row r="52" spans="1:11">
      <c r="A52" s="45"/>
      <c r="B52" s="46"/>
      <c r="C52" s="95" t="s">
        <v>83</v>
      </c>
      <c r="D52" s="95"/>
      <c r="E52" s="95"/>
      <c r="F52" s="95"/>
      <c r="G52" s="95"/>
      <c r="H52" s="95"/>
      <c r="I52" s="95"/>
      <c r="J52" s="95"/>
      <c r="K52" s="58"/>
    </row>
    <row r="53" spans="1:11" ht="36" customHeight="1">
      <c r="A53" s="45"/>
      <c r="B53" s="96" t="s">
        <v>84</v>
      </c>
      <c r="C53" s="96"/>
      <c r="D53" s="96"/>
      <c r="E53" s="96"/>
      <c r="F53" s="96"/>
      <c r="G53" s="96"/>
      <c r="H53" s="96"/>
      <c r="I53" s="96"/>
      <c r="J53" s="96"/>
      <c r="K53" s="51"/>
    </row>
  </sheetData>
  <mergeCells count="64">
    <mergeCell ref="E3:T3"/>
    <mergeCell ref="A2:A6"/>
    <mergeCell ref="B2:B6"/>
    <mergeCell ref="C2:C6"/>
    <mergeCell ref="D2:D6"/>
    <mergeCell ref="E2:U2"/>
    <mergeCell ref="U3:U6"/>
    <mergeCell ref="E4:E6"/>
    <mergeCell ref="G4:I4"/>
    <mergeCell ref="F5:F6"/>
    <mergeCell ref="G5:G6"/>
    <mergeCell ref="I5:I6"/>
    <mergeCell ref="L5:L6"/>
    <mergeCell ref="A1:U1"/>
    <mergeCell ref="A18:U18"/>
    <mergeCell ref="A19:A23"/>
    <mergeCell ref="B19:B23"/>
    <mergeCell ref="B47:B48"/>
    <mergeCell ref="C47:D48"/>
    <mergeCell ref="E47:J48"/>
    <mergeCell ref="S5:S6"/>
    <mergeCell ref="T5:T6"/>
    <mergeCell ref="A7:A14"/>
    <mergeCell ref="C45:D45"/>
    <mergeCell ref="E45:J45"/>
    <mergeCell ref="C46:D46"/>
    <mergeCell ref="E46:J46"/>
    <mergeCell ref="C19:C23"/>
    <mergeCell ref="D19:D23"/>
    <mergeCell ref="C51:J51"/>
    <mergeCell ref="C52:J52"/>
    <mergeCell ref="B53:J53"/>
    <mergeCell ref="K4:T4"/>
    <mergeCell ref="K5:K6"/>
    <mergeCell ref="C49:D49"/>
    <mergeCell ref="E49:J49"/>
    <mergeCell ref="C50:D50"/>
    <mergeCell ref="E50:J50"/>
    <mergeCell ref="E19:U19"/>
    <mergeCell ref="M5:M6"/>
    <mergeCell ref="N5:N6"/>
    <mergeCell ref="O5:O6"/>
    <mergeCell ref="P5:P6"/>
    <mergeCell ref="Q5:Q6"/>
    <mergeCell ref="R5:R6"/>
    <mergeCell ref="E20:T20"/>
    <mergeCell ref="U20:U23"/>
    <mergeCell ref="E21:E23"/>
    <mergeCell ref="G21:I21"/>
    <mergeCell ref="K21:T21"/>
    <mergeCell ref="F22:F23"/>
    <mergeCell ref="G22:G23"/>
    <mergeCell ref="I22:I23"/>
    <mergeCell ref="K22:K23"/>
    <mergeCell ref="L22:L23"/>
    <mergeCell ref="R22:R23"/>
    <mergeCell ref="S22:S23"/>
    <mergeCell ref="T22:T23"/>
    <mergeCell ref="A24:A31"/>
    <mergeCell ref="M22:M23"/>
    <mergeCell ref="N22:N23"/>
    <mergeCell ref="O22:O23"/>
    <mergeCell ref="P22:P23"/>
    <mergeCell ref="Q22:Q23"/>
  </mergeCells>
  <phoneticPr fontId="1" type="noConversion"/>
  <pageMargins left="0.70866141732283472" right="0.70866141732283472" top="0.74803149606299213" bottom="0.74803149606299213" header="0.31496062992125984" footer="0.31496062992125984"/>
  <pageSetup paperSize="8" scale="7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6"/>
  <sheetViews>
    <sheetView topLeftCell="K1" workbookViewId="0">
      <selection activeCell="E6" sqref="E6"/>
    </sheetView>
  </sheetViews>
  <sheetFormatPr defaultRowHeight="17.399999999999999"/>
  <cols>
    <col min="2" max="2" width="18.3984375" customWidth="1"/>
    <col min="3" max="3" width="13.5" customWidth="1"/>
    <col min="4" max="4" width="12" customWidth="1"/>
    <col min="6" max="6" width="10.3984375" bestFit="1" customWidth="1"/>
    <col min="7" max="7" width="9.8984375" customWidth="1"/>
    <col min="8" max="8" width="10.3984375" bestFit="1" customWidth="1"/>
    <col min="9" max="9" width="15.8984375" bestFit="1" customWidth="1"/>
    <col min="10" max="10" width="13.19921875" customWidth="1"/>
    <col min="11" max="11" width="21.3984375" customWidth="1"/>
    <col min="12" max="12" width="10.3984375" customWidth="1"/>
    <col min="13" max="13" width="10.19921875" customWidth="1"/>
    <col min="14" max="14" width="10.09765625" customWidth="1"/>
    <col min="21" max="21" width="12" customWidth="1"/>
    <col min="22" max="23" width="11.59765625" bestFit="1" customWidth="1"/>
    <col min="24" max="25" width="13.09765625" customWidth="1"/>
    <col min="26" max="26" width="11.19921875" customWidth="1"/>
  </cols>
  <sheetData>
    <row r="1" spans="1:26">
      <c r="A1" s="148" t="s">
        <v>0</v>
      </c>
      <c r="B1" s="150" t="s">
        <v>1</v>
      </c>
      <c r="C1" s="141" t="s">
        <v>2</v>
      </c>
      <c r="D1" s="141" t="s">
        <v>3</v>
      </c>
      <c r="E1" s="141" t="s">
        <v>105</v>
      </c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  <c r="Q1" s="141"/>
      <c r="R1" s="141"/>
      <c r="S1" s="141"/>
      <c r="T1" s="141"/>
      <c r="U1" s="141"/>
      <c r="V1" s="141"/>
      <c r="W1" s="141"/>
      <c r="X1" s="141"/>
      <c r="Y1" s="141"/>
      <c r="Z1" s="135" t="s">
        <v>106</v>
      </c>
    </row>
    <row r="2" spans="1:26" ht="16.5" customHeight="1">
      <c r="A2" s="149"/>
      <c r="B2" s="151"/>
      <c r="C2" s="137"/>
      <c r="D2" s="137"/>
      <c r="E2" s="137" t="s">
        <v>6</v>
      </c>
      <c r="F2" s="137" t="s">
        <v>7</v>
      </c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  <c r="U2" s="142" t="s">
        <v>8</v>
      </c>
      <c r="V2" s="137" t="s">
        <v>101</v>
      </c>
      <c r="W2" s="137" t="s">
        <v>103</v>
      </c>
      <c r="X2" s="137" t="s">
        <v>104</v>
      </c>
      <c r="Y2" s="137" t="s">
        <v>102</v>
      </c>
      <c r="Z2" s="136"/>
    </row>
    <row r="3" spans="1:26" ht="30" customHeight="1">
      <c r="A3" s="149"/>
      <c r="B3" s="151"/>
      <c r="C3" s="137"/>
      <c r="D3" s="137"/>
      <c r="E3" s="137"/>
      <c r="F3" s="137" t="s">
        <v>11</v>
      </c>
      <c r="G3" s="2" t="s">
        <v>12</v>
      </c>
      <c r="H3" s="138" t="s">
        <v>13</v>
      </c>
      <c r="I3" s="138"/>
      <c r="J3" s="138"/>
      <c r="K3" s="49" t="s">
        <v>14</v>
      </c>
      <c r="L3" s="139" t="s">
        <v>15</v>
      </c>
      <c r="M3" s="139"/>
      <c r="N3" s="139"/>
      <c r="O3" s="139"/>
      <c r="P3" s="139"/>
      <c r="Q3" s="139"/>
      <c r="R3" s="139"/>
      <c r="S3" s="139"/>
      <c r="T3" s="139"/>
      <c r="U3" s="143"/>
      <c r="V3" s="137"/>
      <c r="W3" s="137"/>
      <c r="X3" s="137"/>
      <c r="Y3" s="137"/>
      <c r="Z3" s="136"/>
    </row>
    <row r="4" spans="1:26" ht="28.5" customHeight="1">
      <c r="A4" s="149"/>
      <c r="B4" s="151"/>
      <c r="C4" s="137"/>
      <c r="D4" s="137"/>
      <c r="E4" s="137"/>
      <c r="F4" s="137"/>
      <c r="G4" s="137" t="s">
        <v>16</v>
      </c>
      <c r="H4" s="137" t="s">
        <v>17</v>
      </c>
      <c r="I4" s="3" t="s">
        <v>18</v>
      </c>
      <c r="J4" s="137" t="s">
        <v>97</v>
      </c>
      <c r="K4" s="3" t="s">
        <v>22</v>
      </c>
      <c r="L4" s="140" t="s">
        <v>24</v>
      </c>
      <c r="M4" s="140" t="s">
        <v>25</v>
      </c>
      <c r="N4" s="137" t="s">
        <v>26</v>
      </c>
      <c r="O4" s="137" t="s">
        <v>27</v>
      </c>
      <c r="P4" s="137" t="s">
        <v>100</v>
      </c>
      <c r="Q4" s="137" t="s">
        <v>29</v>
      </c>
      <c r="R4" s="137" t="s">
        <v>30</v>
      </c>
      <c r="S4" s="137" t="s">
        <v>31</v>
      </c>
      <c r="T4" s="137" t="s">
        <v>32</v>
      </c>
      <c r="U4" s="143"/>
      <c r="V4" s="137"/>
      <c r="W4" s="137"/>
      <c r="X4" s="137"/>
      <c r="Y4" s="137"/>
      <c r="Z4" s="136"/>
    </row>
    <row r="5" spans="1:26">
      <c r="A5" s="149"/>
      <c r="B5" s="151"/>
      <c r="C5" s="137"/>
      <c r="D5" s="137"/>
      <c r="E5" s="137"/>
      <c r="F5" s="137"/>
      <c r="G5" s="137"/>
      <c r="H5" s="137"/>
      <c r="I5" s="3" t="s">
        <v>41</v>
      </c>
      <c r="J5" s="137"/>
      <c r="K5" s="5" t="s">
        <v>42</v>
      </c>
      <c r="L5" s="137"/>
      <c r="M5" s="137"/>
      <c r="N5" s="137"/>
      <c r="O5" s="137"/>
      <c r="P5" s="137"/>
      <c r="Q5" s="137"/>
      <c r="R5" s="137"/>
      <c r="S5" s="137"/>
      <c r="T5" s="137"/>
      <c r="U5" s="144"/>
      <c r="V5" s="137"/>
      <c r="W5" s="137"/>
      <c r="X5" s="137"/>
      <c r="Y5" s="137"/>
      <c r="Z5" s="136"/>
    </row>
    <row r="6" spans="1:26">
      <c r="A6" s="145" t="s">
        <v>36</v>
      </c>
      <c r="B6" s="7" t="s">
        <v>86</v>
      </c>
      <c r="C6" s="8">
        <v>59.98</v>
      </c>
      <c r="D6" s="9">
        <v>233</v>
      </c>
      <c r="E6" s="10">
        <f t="shared" ref="E6:E12" si="0">SUM(F6,U6,V6:Y6)</f>
        <v>198.05</v>
      </c>
      <c r="F6" s="11">
        <f>D6*10%</f>
        <v>23.3</v>
      </c>
      <c r="G6" s="12"/>
      <c r="H6" s="13">
        <f>(F6-G6)*50%</f>
        <v>11.65</v>
      </c>
      <c r="I6" s="14">
        <f>H6*80%</f>
        <v>9.32</v>
      </c>
      <c r="J6" s="15">
        <f>H6-I6</f>
        <v>2.33</v>
      </c>
      <c r="K6" s="14">
        <f>(F6-G6)*30%</f>
        <v>6.99</v>
      </c>
      <c r="L6" s="14">
        <f>(F6-G6-H6-K6)*10%</f>
        <v>0.46600000000000003</v>
      </c>
      <c r="M6" s="14">
        <f>(F6-G6-H6-K6)*10%</f>
        <v>0.46600000000000003</v>
      </c>
      <c r="N6" s="14">
        <f>(F6-G6-H6-K6)*20%</f>
        <v>0.93200000000000005</v>
      </c>
      <c r="O6" s="14">
        <f t="shared" ref="O6" si="1">(F6-G6-H6-K6)*10%</f>
        <v>0.46600000000000003</v>
      </c>
      <c r="P6" s="14">
        <f t="shared" ref="P6" si="2">(F6-G6-H6-K6)*10%</f>
        <v>0.46600000000000003</v>
      </c>
      <c r="Q6" s="14">
        <f t="shared" ref="Q6" si="3">(F6-G6-H6-K6)*10%</f>
        <v>0.46600000000000003</v>
      </c>
      <c r="R6" s="14">
        <f t="shared" ref="R6" si="4">(F6-G6-H6-K6)*10%</f>
        <v>0.46600000000000003</v>
      </c>
      <c r="S6" s="14">
        <f t="shared" ref="S6" si="5">(F6-G6-H6-K6)*10%</f>
        <v>0.46600000000000003</v>
      </c>
      <c r="T6" s="14">
        <f t="shared" ref="T6" si="6">(F6-G6-H6-K6)*10%</f>
        <v>0.46600000000000003</v>
      </c>
      <c r="U6" s="53">
        <f t="shared" ref="U6:U12" si="7">D6*10%</f>
        <v>23.3</v>
      </c>
      <c r="V6" s="14">
        <f>D6*30%</f>
        <v>69.899999999999991</v>
      </c>
      <c r="W6" s="14">
        <f>D6*25%</f>
        <v>58.25</v>
      </c>
      <c r="X6" s="14">
        <f>D6*5%</f>
        <v>11.65</v>
      </c>
      <c r="Y6" s="14">
        <f>D6*5%</f>
        <v>11.65</v>
      </c>
      <c r="Z6" s="17">
        <f>D6-E6</f>
        <v>34.949999999999989</v>
      </c>
    </row>
    <row r="7" spans="1:26">
      <c r="A7" s="146"/>
      <c r="B7" s="7" t="s">
        <v>87</v>
      </c>
      <c r="C7" s="8">
        <v>59.98</v>
      </c>
      <c r="D7" s="9">
        <v>3</v>
      </c>
      <c r="E7" s="10">
        <f t="shared" si="0"/>
        <v>2.5499999999999998</v>
      </c>
      <c r="F7" s="11">
        <f t="shared" ref="F7:F12" si="8">D7*10%</f>
        <v>0.30000000000000004</v>
      </c>
      <c r="G7" s="12"/>
      <c r="H7" s="13">
        <f t="shared" ref="H7:H12" si="9">(F7-G7)*50%</f>
        <v>0.15000000000000002</v>
      </c>
      <c r="I7" s="14">
        <f t="shared" ref="I7:I12" si="10">H7*80%</f>
        <v>0.12000000000000002</v>
      </c>
      <c r="J7" s="15">
        <f t="shared" ref="J7:J12" si="11">H7-I7</f>
        <v>0.03</v>
      </c>
      <c r="K7" s="14">
        <f t="shared" ref="K7:K12" si="12">(F7-G7)*30%</f>
        <v>9.0000000000000011E-2</v>
      </c>
      <c r="L7" s="14">
        <f t="shared" ref="L7:L12" si="13">(F7-G7-H7-K7)*10%</f>
        <v>6.0000000000000019E-3</v>
      </c>
      <c r="M7" s="14">
        <f t="shared" ref="M7:M12" si="14">(F7-G7-H7-K7)*10%</f>
        <v>6.0000000000000019E-3</v>
      </c>
      <c r="N7" s="14">
        <f t="shared" ref="N7:N12" si="15">(F7-G7-H7-K7)*20%</f>
        <v>1.2000000000000004E-2</v>
      </c>
      <c r="O7" s="14">
        <f t="shared" ref="O7:O12" si="16">(F7-G7-H7-K7)*10%</f>
        <v>6.0000000000000019E-3</v>
      </c>
      <c r="P7" s="14">
        <f t="shared" ref="P7:P12" si="17">(F7-G7-H7-K7)*10%</f>
        <v>6.0000000000000019E-3</v>
      </c>
      <c r="Q7" s="14">
        <f t="shared" ref="Q7:Q12" si="18">(F7-G7-H7-K7)*10%</f>
        <v>6.0000000000000019E-3</v>
      </c>
      <c r="R7" s="14">
        <f t="shared" ref="R7:R12" si="19">(F7-G7-H7-K7)*10%</f>
        <v>6.0000000000000019E-3</v>
      </c>
      <c r="S7" s="14">
        <f t="shared" ref="S7:S12" si="20">(F7-G7-H7-K7)*10%</f>
        <v>6.0000000000000019E-3</v>
      </c>
      <c r="T7" s="14">
        <f t="shared" ref="T7:T12" si="21">(F7-G7-H7-K7)*10%</f>
        <v>6.0000000000000019E-3</v>
      </c>
      <c r="U7" s="53">
        <f t="shared" si="7"/>
        <v>0.30000000000000004</v>
      </c>
      <c r="V7" s="14">
        <f t="shared" ref="V7:V12" si="22">D7*30%</f>
        <v>0.89999999999999991</v>
      </c>
      <c r="W7" s="14">
        <f t="shared" ref="W7:W12" si="23">D7*25%</f>
        <v>0.75</v>
      </c>
      <c r="X7" s="14">
        <f t="shared" ref="X7:X13" si="24">D7*5%</f>
        <v>0.15000000000000002</v>
      </c>
      <c r="Y7" s="14">
        <f>D7*5%</f>
        <v>0.15000000000000002</v>
      </c>
      <c r="Z7" s="17">
        <f>D7-E7</f>
        <v>0.45000000000000018</v>
      </c>
    </row>
    <row r="8" spans="1:26">
      <c r="A8" s="146"/>
      <c r="B8" s="7" t="s">
        <v>88</v>
      </c>
      <c r="C8" s="8">
        <v>59.99</v>
      </c>
      <c r="D8" s="9">
        <v>75</v>
      </c>
      <c r="E8" s="10">
        <f t="shared" si="0"/>
        <v>63.75</v>
      </c>
      <c r="F8" s="11">
        <f t="shared" si="8"/>
        <v>7.5</v>
      </c>
      <c r="G8" s="12"/>
      <c r="H8" s="13">
        <f t="shared" si="9"/>
        <v>3.75</v>
      </c>
      <c r="I8" s="14">
        <f t="shared" si="10"/>
        <v>3</v>
      </c>
      <c r="J8" s="15">
        <f t="shared" si="11"/>
        <v>0.75</v>
      </c>
      <c r="K8" s="14">
        <f t="shared" si="12"/>
        <v>2.25</v>
      </c>
      <c r="L8" s="14">
        <f t="shared" si="13"/>
        <v>0.15000000000000002</v>
      </c>
      <c r="M8" s="14">
        <f t="shared" si="14"/>
        <v>0.15000000000000002</v>
      </c>
      <c r="N8" s="14">
        <f t="shared" si="15"/>
        <v>0.30000000000000004</v>
      </c>
      <c r="O8" s="14">
        <f t="shared" si="16"/>
        <v>0.15000000000000002</v>
      </c>
      <c r="P8" s="14">
        <f t="shared" si="17"/>
        <v>0.15000000000000002</v>
      </c>
      <c r="Q8" s="14">
        <f t="shared" si="18"/>
        <v>0.15000000000000002</v>
      </c>
      <c r="R8" s="14">
        <f t="shared" si="19"/>
        <v>0.15000000000000002</v>
      </c>
      <c r="S8" s="14">
        <f t="shared" si="20"/>
        <v>0.15000000000000002</v>
      </c>
      <c r="T8" s="14">
        <f t="shared" si="21"/>
        <v>0.15000000000000002</v>
      </c>
      <c r="U8" s="53">
        <f t="shared" si="7"/>
        <v>7.5</v>
      </c>
      <c r="V8" s="14">
        <f t="shared" si="22"/>
        <v>22.5</v>
      </c>
      <c r="W8" s="14">
        <f t="shared" si="23"/>
        <v>18.75</v>
      </c>
      <c r="X8" s="14">
        <f t="shared" si="24"/>
        <v>3.75</v>
      </c>
      <c r="Y8" s="14">
        <f>D8*5%</f>
        <v>3.75</v>
      </c>
      <c r="Z8" s="17">
        <f>D8-E8</f>
        <v>11.25</v>
      </c>
    </row>
    <row r="9" spans="1:26">
      <c r="A9" s="146"/>
      <c r="B9" s="7" t="s">
        <v>89</v>
      </c>
      <c r="C9" s="8">
        <v>59.99</v>
      </c>
      <c r="D9" s="9">
        <v>1</v>
      </c>
      <c r="E9" s="10">
        <f t="shared" si="0"/>
        <v>0.85000000000000009</v>
      </c>
      <c r="F9" s="11">
        <f t="shared" si="8"/>
        <v>0.1</v>
      </c>
      <c r="G9" s="12"/>
      <c r="H9" s="13">
        <f t="shared" si="9"/>
        <v>0.05</v>
      </c>
      <c r="I9" s="14">
        <f t="shared" si="10"/>
        <v>4.0000000000000008E-2</v>
      </c>
      <c r="J9" s="15">
        <f t="shared" si="11"/>
        <v>9.999999999999995E-3</v>
      </c>
      <c r="K9" s="14">
        <f t="shared" si="12"/>
        <v>0.03</v>
      </c>
      <c r="L9" s="14">
        <f t="shared" si="13"/>
        <v>2.0000000000000005E-3</v>
      </c>
      <c r="M9" s="14">
        <f t="shared" si="14"/>
        <v>2.0000000000000005E-3</v>
      </c>
      <c r="N9" s="14">
        <f t="shared" si="15"/>
        <v>4.000000000000001E-3</v>
      </c>
      <c r="O9" s="14">
        <f t="shared" si="16"/>
        <v>2.0000000000000005E-3</v>
      </c>
      <c r="P9" s="14">
        <f t="shared" si="17"/>
        <v>2.0000000000000005E-3</v>
      </c>
      <c r="Q9" s="14">
        <f t="shared" si="18"/>
        <v>2.0000000000000005E-3</v>
      </c>
      <c r="R9" s="14">
        <f t="shared" si="19"/>
        <v>2.0000000000000005E-3</v>
      </c>
      <c r="S9" s="14">
        <f t="shared" si="20"/>
        <v>2.0000000000000005E-3</v>
      </c>
      <c r="T9" s="14">
        <f t="shared" si="21"/>
        <v>2.0000000000000005E-3</v>
      </c>
      <c r="U9" s="53">
        <f t="shared" si="7"/>
        <v>0.1</v>
      </c>
      <c r="V9" s="14">
        <f t="shared" si="22"/>
        <v>0.3</v>
      </c>
      <c r="W9" s="14">
        <f t="shared" si="23"/>
        <v>0.25</v>
      </c>
      <c r="X9" s="14">
        <f t="shared" si="24"/>
        <v>0.05</v>
      </c>
      <c r="Y9" s="14">
        <f t="shared" ref="Y9:Y12" si="25">D9*5%</f>
        <v>0.05</v>
      </c>
      <c r="Z9" s="17">
        <f t="shared" ref="Z9:Z12" si="26">D9-E9</f>
        <v>0.14999999999999991</v>
      </c>
    </row>
    <row r="10" spans="1:26">
      <c r="A10" s="146"/>
      <c r="B10" s="7" t="s">
        <v>90</v>
      </c>
      <c r="C10" s="8">
        <v>59.97</v>
      </c>
      <c r="D10" s="9">
        <v>87</v>
      </c>
      <c r="E10" s="10">
        <f t="shared" si="0"/>
        <v>73.949999999999989</v>
      </c>
      <c r="F10" s="11">
        <f t="shared" si="8"/>
        <v>8.7000000000000011</v>
      </c>
      <c r="G10" s="12"/>
      <c r="H10" s="13">
        <f t="shared" si="9"/>
        <v>4.3500000000000005</v>
      </c>
      <c r="I10" s="14">
        <f t="shared" si="10"/>
        <v>3.4800000000000004</v>
      </c>
      <c r="J10" s="15">
        <f t="shared" si="11"/>
        <v>0.87000000000000011</v>
      </c>
      <c r="K10" s="14">
        <f t="shared" si="12"/>
        <v>2.6100000000000003</v>
      </c>
      <c r="L10" s="14">
        <f t="shared" si="13"/>
        <v>0.17400000000000004</v>
      </c>
      <c r="M10" s="14">
        <f t="shared" si="14"/>
        <v>0.17400000000000004</v>
      </c>
      <c r="N10" s="14">
        <f t="shared" si="15"/>
        <v>0.34800000000000009</v>
      </c>
      <c r="O10" s="14">
        <f t="shared" si="16"/>
        <v>0.17400000000000004</v>
      </c>
      <c r="P10" s="14">
        <f t="shared" si="17"/>
        <v>0.17400000000000004</v>
      </c>
      <c r="Q10" s="14">
        <f t="shared" si="18"/>
        <v>0.17400000000000004</v>
      </c>
      <c r="R10" s="14">
        <f t="shared" si="19"/>
        <v>0.17400000000000004</v>
      </c>
      <c r="S10" s="14">
        <f t="shared" si="20"/>
        <v>0.17400000000000004</v>
      </c>
      <c r="T10" s="14">
        <f t="shared" si="21"/>
        <v>0.17400000000000004</v>
      </c>
      <c r="U10" s="53">
        <f t="shared" si="7"/>
        <v>8.7000000000000011</v>
      </c>
      <c r="V10" s="14">
        <f t="shared" si="22"/>
        <v>26.099999999999998</v>
      </c>
      <c r="W10" s="14">
        <f t="shared" si="23"/>
        <v>21.75</v>
      </c>
      <c r="X10" s="14">
        <f t="shared" si="24"/>
        <v>4.3500000000000005</v>
      </c>
      <c r="Y10" s="14">
        <f t="shared" si="25"/>
        <v>4.3500000000000005</v>
      </c>
      <c r="Z10" s="17">
        <f t="shared" si="26"/>
        <v>13.050000000000011</v>
      </c>
    </row>
    <row r="11" spans="1:26">
      <c r="A11" s="146"/>
      <c r="B11" s="7" t="s">
        <v>91</v>
      </c>
      <c r="C11" s="8">
        <v>59.97</v>
      </c>
      <c r="D11" s="9">
        <v>2</v>
      </c>
      <c r="E11" s="10">
        <f t="shared" si="0"/>
        <v>1.7000000000000002</v>
      </c>
      <c r="F11" s="11">
        <f t="shared" si="8"/>
        <v>0.2</v>
      </c>
      <c r="G11" s="12"/>
      <c r="H11" s="13">
        <f t="shared" si="9"/>
        <v>0.1</v>
      </c>
      <c r="I11" s="14">
        <f t="shared" si="10"/>
        <v>8.0000000000000016E-2</v>
      </c>
      <c r="J11" s="15">
        <f t="shared" si="11"/>
        <v>1.999999999999999E-2</v>
      </c>
      <c r="K11" s="14">
        <f t="shared" si="12"/>
        <v>0.06</v>
      </c>
      <c r="L11" s="14">
        <f t="shared" si="13"/>
        <v>4.000000000000001E-3</v>
      </c>
      <c r="M11" s="14">
        <f t="shared" si="14"/>
        <v>4.000000000000001E-3</v>
      </c>
      <c r="N11" s="14">
        <f t="shared" si="15"/>
        <v>8.0000000000000019E-3</v>
      </c>
      <c r="O11" s="14">
        <f t="shared" si="16"/>
        <v>4.000000000000001E-3</v>
      </c>
      <c r="P11" s="14">
        <f t="shared" si="17"/>
        <v>4.000000000000001E-3</v>
      </c>
      <c r="Q11" s="14">
        <f t="shared" si="18"/>
        <v>4.000000000000001E-3</v>
      </c>
      <c r="R11" s="14">
        <f t="shared" si="19"/>
        <v>4.000000000000001E-3</v>
      </c>
      <c r="S11" s="14">
        <f t="shared" si="20"/>
        <v>4.000000000000001E-3</v>
      </c>
      <c r="T11" s="14">
        <f t="shared" si="21"/>
        <v>4.000000000000001E-3</v>
      </c>
      <c r="U11" s="53">
        <f t="shared" si="7"/>
        <v>0.2</v>
      </c>
      <c r="V11" s="14">
        <f t="shared" si="22"/>
        <v>0.6</v>
      </c>
      <c r="W11" s="14">
        <f t="shared" si="23"/>
        <v>0.5</v>
      </c>
      <c r="X11" s="14">
        <f t="shared" si="24"/>
        <v>0.1</v>
      </c>
      <c r="Y11" s="14">
        <f t="shared" si="25"/>
        <v>0.1</v>
      </c>
      <c r="Z11" s="17">
        <f t="shared" si="26"/>
        <v>0.29999999999999982</v>
      </c>
    </row>
    <row r="12" spans="1:26">
      <c r="A12" s="146"/>
      <c r="B12" s="7" t="s">
        <v>92</v>
      </c>
      <c r="C12" s="8">
        <v>59.97</v>
      </c>
      <c r="D12" s="9">
        <v>1</v>
      </c>
      <c r="E12" s="10">
        <f t="shared" si="0"/>
        <v>0.85000000000000009</v>
      </c>
      <c r="F12" s="11">
        <f t="shared" si="8"/>
        <v>0.1</v>
      </c>
      <c r="G12" s="12"/>
      <c r="H12" s="13">
        <f t="shared" si="9"/>
        <v>0.05</v>
      </c>
      <c r="I12" s="14">
        <f t="shared" si="10"/>
        <v>4.0000000000000008E-2</v>
      </c>
      <c r="J12" s="15">
        <f t="shared" si="11"/>
        <v>9.999999999999995E-3</v>
      </c>
      <c r="K12" s="14">
        <f t="shared" si="12"/>
        <v>0.03</v>
      </c>
      <c r="L12" s="14">
        <f t="shared" si="13"/>
        <v>2.0000000000000005E-3</v>
      </c>
      <c r="M12" s="14">
        <f t="shared" si="14"/>
        <v>2.0000000000000005E-3</v>
      </c>
      <c r="N12" s="14">
        <f t="shared" si="15"/>
        <v>4.000000000000001E-3</v>
      </c>
      <c r="O12" s="14">
        <f t="shared" si="16"/>
        <v>2.0000000000000005E-3</v>
      </c>
      <c r="P12" s="14">
        <f t="shared" si="17"/>
        <v>2.0000000000000005E-3</v>
      </c>
      <c r="Q12" s="14">
        <f t="shared" si="18"/>
        <v>2.0000000000000005E-3</v>
      </c>
      <c r="R12" s="14">
        <f t="shared" si="19"/>
        <v>2.0000000000000005E-3</v>
      </c>
      <c r="S12" s="14">
        <f t="shared" si="20"/>
        <v>2.0000000000000005E-3</v>
      </c>
      <c r="T12" s="14">
        <f t="shared" si="21"/>
        <v>2.0000000000000005E-3</v>
      </c>
      <c r="U12" s="53">
        <f t="shared" si="7"/>
        <v>0.1</v>
      </c>
      <c r="V12" s="14">
        <f t="shared" si="22"/>
        <v>0.3</v>
      </c>
      <c r="W12" s="14">
        <f t="shared" si="23"/>
        <v>0.25</v>
      </c>
      <c r="X12" s="14">
        <f t="shared" si="24"/>
        <v>0.05</v>
      </c>
      <c r="Y12" s="14">
        <f t="shared" si="25"/>
        <v>0.05</v>
      </c>
      <c r="Z12" s="17">
        <f t="shared" si="26"/>
        <v>0.14999999999999991</v>
      </c>
    </row>
    <row r="13" spans="1:26">
      <c r="A13" s="147"/>
      <c r="B13" s="18" t="s">
        <v>34</v>
      </c>
      <c r="C13" s="19"/>
      <c r="D13" s="20">
        <f>SUM(D6:D12)</f>
        <v>402</v>
      </c>
      <c r="E13" s="20">
        <f t="shared" ref="E13:Z13" si="27">SUM(E6:E12)</f>
        <v>341.70000000000005</v>
      </c>
      <c r="F13" s="21">
        <f t="shared" si="27"/>
        <v>40.20000000000001</v>
      </c>
      <c r="G13" s="21">
        <f t="shared" si="27"/>
        <v>0</v>
      </c>
      <c r="H13" s="21">
        <f t="shared" si="27"/>
        <v>20.100000000000005</v>
      </c>
      <c r="I13" s="21">
        <f t="shared" si="27"/>
        <v>16.079999999999998</v>
      </c>
      <c r="J13" s="21">
        <f t="shared" si="27"/>
        <v>4.0199999999999996</v>
      </c>
      <c r="K13" s="21">
        <f t="shared" si="27"/>
        <v>12.059999999999999</v>
      </c>
      <c r="L13" s="21">
        <f t="shared" si="27"/>
        <v>0.80400000000000016</v>
      </c>
      <c r="M13" s="21">
        <f t="shared" si="27"/>
        <v>0.80400000000000016</v>
      </c>
      <c r="N13" s="21">
        <f>SUM(N6:N12)</f>
        <v>1.6080000000000003</v>
      </c>
      <c r="O13" s="21">
        <f t="shared" si="27"/>
        <v>0.80400000000000016</v>
      </c>
      <c r="P13" s="21">
        <f t="shared" si="27"/>
        <v>0.80400000000000016</v>
      </c>
      <c r="Q13" s="21">
        <f t="shared" si="27"/>
        <v>0.80400000000000016</v>
      </c>
      <c r="R13" s="21">
        <f t="shared" si="27"/>
        <v>0.80400000000000016</v>
      </c>
      <c r="S13" s="21">
        <f t="shared" si="27"/>
        <v>0.80400000000000016</v>
      </c>
      <c r="T13" s="21">
        <f t="shared" si="27"/>
        <v>0.80400000000000016</v>
      </c>
      <c r="U13" s="21">
        <f t="shared" si="27"/>
        <v>40.20000000000001</v>
      </c>
      <c r="V13" s="22">
        <f>SUM(V6:V12)</f>
        <v>120.59999999999998</v>
      </c>
      <c r="W13" s="22">
        <f>SUM(W6:W12)</f>
        <v>100.5</v>
      </c>
      <c r="X13" s="22">
        <f t="shared" si="24"/>
        <v>20.100000000000001</v>
      </c>
      <c r="Y13" s="22">
        <f>SUM(Y6:Y12)</f>
        <v>20.100000000000005</v>
      </c>
      <c r="Z13" s="23">
        <f t="shared" si="27"/>
        <v>60.3</v>
      </c>
    </row>
    <row r="14" spans="1:26" ht="18" thickBot="1">
      <c r="A14" s="28"/>
      <c r="B14" s="24" t="s">
        <v>35</v>
      </c>
      <c r="C14" s="25">
        <v>0.4</v>
      </c>
      <c r="D14" s="26"/>
      <c r="E14" s="26"/>
      <c r="F14" s="26">
        <f>F13*40%</f>
        <v>16.080000000000005</v>
      </c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7"/>
    </row>
    <row r="15" spans="1:26">
      <c r="A15" t="s">
        <v>94</v>
      </c>
      <c r="L15" s="82">
        <f>F6-G6*0.2</f>
        <v>23.3</v>
      </c>
      <c r="N15" s="82">
        <f>F6-H6-K6</f>
        <v>4.66</v>
      </c>
    </row>
    <row r="16" spans="1:26">
      <c r="L16" s="82">
        <f t="shared" ref="L16:L21" si="28">F7-G7*0.2</f>
        <v>0.30000000000000004</v>
      </c>
      <c r="N16" s="82">
        <f t="shared" ref="N16:N21" si="29">F7-H7-K7</f>
        <v>6.0000000000000012E-2</v>
      </c>
    </row>
    <row r="17" spans="1:14">
      <c r="L17" s="82">
        <f t="shared" si="28"/>
        <v>7.5</v>
      </c>
      <c r="N17" s="82">
        <f t="shared" si="29"/>
        <v>1.5</v>
      </c>
    </row>
    <row r="18" spans="1:14">
      <c r="A18" s="29" t="s">
        <v>93</v>
      </c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82">
        <f t="shared" si="28"/>
        <v>0.1</v>
      </c>
      <c r="N18" s="82">
        <f t="shared" si="29"/>
        <v>2.0000000000000004E-2</v>
      </c>
    </row>
    <row r="19" spans="1:14">
      <c r="A19" s="30" t="s">
        <v>46</v>
      </c>
      <c r="B19" s="30"/>
      <c r="C19" s="30"/>
      <c r="D19" s="30"/>
      <c r="E19" s="30"/>
      <c r="F19" s="30"/>
      <c r="G19" s="30"/>
      <c r="H19" s="30"/>
      <c r="I19" s="30"/>
      <c r="J19" s="31"/>
      <c r="K19" s="30"/>
      <c r="L19" s="82">
        <f t="shared" si="28"/>
        <v>8.7000000000000011</v>
      </c>
      <c r="N19" s="82">
        <f t="shared" si="29"/>
        <v>1.7400000000000002</v>
      </c>
    </row>
    <row r="20" spans="1:14">
      <c r="A20" s="30" t="s">
        <v>47</v>
      </c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82">
        <f t="shared" si="28"/>
        <v>0.2</v>
      </c>
      <c r="N20" s="82">
        <f t="shared" si="29"/>
        <v>4.0000000000000008E-2</v>
      </c>
    </row>
    <row r="21" spans="1:14">
      <c r="A21" s="30" t="s">
        <v>48</v>
      </c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82">
        <f t="shared" si="28"/>
        <v>0.1</v>
      </c>
      <c r="N21" s="82">
        <f t="shared" si="29"/>
        <v>2.0000000000000004E-2</v>
      </c>
    </row>
    <row r="22" spans="1:14">
      <c r="A22" s="32" t="s">
        <v>49</v>
      </c>
      <c r="B22" s="33" t="s">
        <v>50</v>
      </c>
      <c r="C22" s="33"/>
      <c r="D22" s="33"/>
      <c r="E22" s="34" t="s">
        <v>51</v>
      </c>
      <c r="F22" s="34"/>
      <c r="G22" s="34"/>
      <c r="H22" s="34"/>
      <c r="I22" s="34"/>
      <c r="J22" s="34"/>
      <c r="K22" s="34"/>
      <c r="L22" s="82"/>
    </row>
    <row r="23" spans="1:14">
      <c r="A23" s="32" t="s">
        <v>53</v>
      </c>
      <c r="B23" s="33" t="s">
        <v>54</v>
      </c>
      <c r="C23" s="33"/>
      <c r="D23" s="33"/>
      <c r="E23" s="34" t="s">
        <v>55</v>
      </c>
      <c r="F23" s="34"/>
      <c r="G23" s="34"/>
      <c r="H23" s="34"/>
      <c r="I23" s="34"/>
      <c r="J23" s="34"/>
      <c r="K23" s="34"/>
    </row>
    <row r="24" spans="1:14">
      <c r="A24" s="32" t="s">
        <v>56</v>
      </c>
      <c r="B24" s="33" t="s">
        <v>57</v>
      </c>
      <c r="C24" s="33"/>
      <c r="D24" s="33"/>
      <c r="E24" s="34" t="s">
        <v>133</v>
      </c>
      <c r="F24" s="34"/>
      <c r="G24" s="34"/>
      <c r="H24" s="34"/>
      <c r="I24" s="34"/>
      <c r="J24" s="34"/>
      <c r="K24" s="34"/>
    </row>
    <row r="25" spans="1:14">
      <c r="A25" s="32" t="s">
        <v>58</v>
      </c>
      <c r="B25" s="33" t="s">
        <v>59</v>
      </c>
      <c r="C25" s="33"/>
      <c r="D25" s="33"/>
      <c r="E25" s="34" t="s">
        <v>107</v>
      </c>
      <c r="F25" s="34"/>
      <c r="G25" s="34"/>
      <c r="H25" s="34"/>
      <c r="I25" s="34"/>
      <c r="J25" s="34"/>
    </row>
    <row r="26" spans="1:14">
      <c r="A26" s="32" t="s">
        <v>60</v>
      </c>
      <c r="B26" s="37" t="s">
        <v>61</v>
      </c>
      <c r="C26" s="37"/>
      <c r="D26" s="37"/>
      <c r="E26" s="34" t="s">
        <v>62</v>
      </c>
      <c r="F26" s="34"/>
      <c r="G26" s="34"/>
      <c r="H26" s="34"/>
      <c r="I26" s="34"/>
      <c r="K26" s="34"/>
    </row>
    <row r="27" spans="1:14" ht="18" thickBot="1">
      <c r="A27" s="32" t="s">
        <v>63</v>
      </c>
      <c r="B27" s="33" t="s">
        <v>64</v>
      </c>
      <c r="C27" s="33"/>
      <c r="D27" s="33"/>
      <c r="E27" s="38" t="s">
        <v>65</v>
      </c>
      <c r="F27" s="38"/>
      <c r="G27" s="38"/>
      <c r="H27" s="38"/>
      <c r="I27" s="38"/>
      <c r="J27" s="38"/>
      <c r="K27" s="38"/>
    </row>
    <row r="28" spans="1:14" ht="18" thickBot="1">
      <c r="A28" s="32"/>
      <c r="B28" s="39" t="s">
        <v>66</v>
      </c>
      <c r="C28" s="123" t="s">
        <v>67</v>
      </c>
      <c r="D28" s="124"/>
      <c r="E28" s="125"/>
      <c r="F28" s="126" t="s">
        <v>68</v>
      </c>
      <c r="G28" s="127"/>
      <c r="H28" s="127"/>
      <c r="I28" s="127"/>
      <c r="J28" s="127"/>
      <c r="K28" s="128"/>
    </row>
    <row r="29" spans="1:14" ht="18" thickTop="1">
      <c r="A29" s="32"/>
      <c r="B29" s="40" t="s">
        <v>69</v>
      </c>
      <c r="C29" s="129" t="s">
        <v>70</v>
      </c>
      <c r="D29" s="130"/>
      <c r="E29" s="131"/>
      <c r="F29" s="132" t="s">
        <v>71</v>
      </c>
      <c r="G29" s="133"/>
      <c r="H29" s="133"/>
      <c r="I29" s="133"/>
      <c r="J29" s="133"/>
      <c r="K29" s="134"/>
    </row>
    <row r="30" spans="1:14" ht="30" customHeight="1">
      <c r="A30" s="32"/>
      <c r="B30" s="115" t="s">
        <v>72</v>
      </c>
      <c r="C30" s="97" t="s">
        <v>95</v>
      </c>
      <c r="D30" s="98"/>
      <c r="E30" s="99"/>
      <c r="F30" s="117" t="s">
        <v>96</v>
      </c>
      <c r="G30" s="118"/>
      <c r="H30" s="118"/>
      <c r="I30" s="118"/>
      <c r="J30" s="118"/>
      <c r="K30" s="119"/>
    </row>
    <row r="31" spans="1:14" ht="30.75" customHeight="1">
      <c r="A31" s="32"/>
      <c r="B31" s="116"/>
      <c r="C31" s="97"/>
      <c r="D31" s="98"/>
      <c r="E31" s="99"/>
      <c r="F31" s="120"/>
      <c r="G31" s="121"/>
      <c r="H31" s="121"/>
      <c r="I31" s="121"/>
      <c r="J31" s="121"/>
      <c r="K31" s="122"/>
    </row>
    <row r="32" spans="1:14" ht="29.25" customHeight="1">
      <c r="A32" s="32"/>
      <c r="B32" s="41" t="s">
        <v>75</v>
      </c>
      <c r="C32" s="97" t="s">
        <v>98</v>
      </c>
      <c r="D32" s="98"/>
      <c r="E32" s="99"/>
      <c r="F32" s="100" t="s">
        <v>99</v>
      </c>
      <c r="G32" s="101"/>
      <c r="H32" s="101"/>
      <c r="I32" s="101"/>
      <c r="J32" s="101"/>
      <c r="K32" s="102"/>
    </row>
    <row r="33" spans="1:11" ht="48.75" customHeight="1" thickBot="1">
      <c r="A33" s="32"/>
      <c r="B33" s="42" t="s">
        <v>78</v>
      </c>
      <c r="C33" s="103" t="s">
        <v>79</v>
      </c>
      <c r="D33" s="104"/>
      <c r="E33" s="105"/>
      <c r="F33" s="106" t="s">
        <v>80</v>
      </c>
      <c r="G33" s="107"/>
      <c r="H33" s="107"/>
      <c r="I33" s="107"/>
      <c r="J33" s="107"/>
      <c r="K33" s="108"/>
    </row>
    <row r="34" spans="1:11">
      <c r="A34" s="43"/>
      <c r="B34" s="44" t="s">
        <v>81</v>
      </c>
      <c r="C34" s="94" t="s">
        <v>82</v>
      </c>
      <c r="D34" s="94"/>
      <c r="E34" s="94"/>
      <c r="F34" s="94"/>
      <c r="G34" s="94"/>
      <c r="H34" s="94"/>
      <c r="I34" s="94"/>
      <c r="J34" s="94"/>
      <c r="K34" s="94"/>
    </row>
    <row r="35" spans="1:11">
      <c r="A35" s="45"/>
      <c r="B35" s="46"/>
      <c r="C35" s="95" t="s">
        <v>83</v>
      </c>
      <c r="D35" s="95"/>
      <c r="E35" s="95"/>
      <c r="F35" s="95"/>
      <c r="G35" s="95"/>
      <c r="H35" s="95"/>
      <c r="I35" s="95"/>
      <c r="J35" s="95"/>
      <c r="K35" s="95"/>
    </row>
    <row r="36" spans="1:11" ht="36" customHeight="1">
      <c r="A36" s="45"/>
      <c r="B36" s="96" t="s">
        <v>84</v>
      </c>
      <c r="C36" s="96"/>
      <c r="D36" s="96"/>
      <c r="E36" s="96"/>
      <c r="F36" s="96"/>
      <c r="G36" s="96"/>
      <c r="H36" s="96"/>
      <c r="I36" s="96"/>
      <c r="J36" s="96"/>
      <c r="K36" s="96"/>
    </row>
  </sheetData>
  <mergeCells count="43">
    <mergeCell ref="C33:E33"/>
    <mergeCell ref="F33:K33"/>
    <mergeCell ref="C34:K34"/>
    <mergeCell ref="C35:K35"/>
    <mergeCell ref="B36:K36"/>
    <mergeCell ref="B30:B31"/>
    <mergeCell ref="C30:E31"/>
    <mergeCell ref="C32:E32"/>
    <mergeCell ref="F32:K32"/>
    <mergeCell ref="F30:K31"/>
    <mergeCell ref="A6:A13"/>
    <mergeCell ref="C28:E28"/>
    <mergeCell ref="F28:K28"/>
    <mergeCell ref="S4:S5"/>
    <mergeCell ref="T4:T5"/>
    <mergeCell ref="A1:A5"/>
    <mergeCell ref="B1:B5"/>
    <mergeCell ref="C29:E29"/>
    <mergeCell ref="F29:K29"/>
    <mergeCell ref="P4:P5"/>
    <mergeCell ref="Q4:Q5"/>
    <mergeCell ref="R4:R5"/>
    <mergeCell ref="L4:L5"/>
    <mergeCell ref="M4:M5"/>
    <mergeCell ref="N4:N5"/>
    <mergeCell ref="O4:O5"/>
    <mergeCell ref="C1:C5"/>
    <mergeCell ref="D1:D5"/>
    <mergeCell ref="E1:Y1"/>
    <mergeCell ref="U2:U5"/>
    <mergeCell ref="Z1:Z5"/>
    <mergeCell ref="E2:E5"/>
    <mergeCell ref="F2:T2"/>
    <mergeCell ref="V2:V5"/>
    <mergeCell ref="W2:W5"/>
    <mergeCell ref="X2:X5"/>
    <mergeCell ref="Y2:Y5"/>
    <mergeCell ref="F3:F5"/>
    <mergeCell ref="H3:J3"/>
    <mergeCell ref="L3:T3"/>
    <mergeCell ref="G4:G5"/>
    <mergeCell ref="H4:H5"/>
    <mergeCell ref="J4:J5"/>
  </mergeCells>
  <phoneticPr fontId="1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3"/>
  <sheetViews>
    <sheetView workbookViewId="0">
      <pane xSplit="3" ySplit="4" topLeftCell="D5" activePane="bottomRight" state="frozen"/>
      <selection activeCell="E6" sqref="E6"/>
      <selection pane="topRight" activeCell="E6" sqref="E6"/>
      <selection pane="bottomLeft" activeCell="E6" sqref="E6"/>
      <selection pane="bottomRight" activeCell="E6" sqref="E6"/>
    </sheetView>
  </sheetViews>
  <sheetFormatPr defaultColWidth="9" defaultRowHeight="17.399999999999999"/>
  <cols>
    <col min="1" max="1" width="7.3984375" style="1" customWidth="1"/>
    <col min="2" max="2" width="11" style="1" bestFit="1" customWidth="1"/>
    <col min="3" max="3" width="11" style="1" customWidth="1"/>
    <col min="4" max="4" width="15.8984375" style="1" bestFit="1" customWidth="1"/>
    <col min="5" max="5" width="11" style="1" bestFit="1" customWidth="1"/>
    <col min="6" max="6" width="10.3984375" style="1" bestFit="1" customWidth="1"/>
    <col min="7" max="7" width="13" style="1" bestFit="1" customWidth="1"/>
    <col min="8" max="8" width="11" style="1" bestFit="1" customWidth="1"/>
    <col min="9" max="9" width="12.5" style="1" customWidth="1"/>
    <col min="10" max="10" width="13" style="1" bestFit="1" customWidth="1"/>
    <col min="11" max="11" width="11" style="1" bestFit="1" customWidth="1"/>
    <col min="12" max="12" width="11.8984375" style="1" customWidth="1"/>
    <col min="13" max="13" width="15.09765625" style="1" bestFit="1" customWidth="1"/>
    <col min="14" max="14" width="11" style="1" bestFit="1" customWidth="1"/>
    <col min="15" max="15" width="9" style="1"/>
    <col min="16" max="16" width="9.69921875" style="1" customWidth="1"/>
    <col min="17" max="17" width="9" style="1"/>
    <col min="18" max="19" width="11" style="1" bestFit="1" customWidth="1"/>
    <col min="20" max="20" width="19.19921875" style="1" bestFit="1" customWidth="1"/>
    <col min="21" max="23" width="9" style="1"/>
    <col min="24" max="25" width="10.3984375" style="1" bestFit="1" customWidth="1"/>
    <col min="26" max="26" width="9" style="1"/>
    <col min="27" max="28" width="11.59765625" style="1" bestFit="1" customWidth="1"/>
    <col min="29" max="30" width="10.3984375" style="1" bestFit="1" customWidth="1"/>
    <col min="31" max="16384" width="9" style="1"/>
  </cols>
  <sheetData>
    <row r="1" spans="1:31">
      <c r="A1" s="148" t="s">
        <v>0</v>
      </c>
      <c r="B1" s="150" t="s">
        <v>1</v>
      </c>
      <c r="C1" s="141" t="s">
        <v>2</v>
      </c>
      <c r="D1" s="141" t="s">
        <v>3</v>
      </c>
      <c r="E1" s="141" t="s">
        <v>4</v>
      </c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  <c r="Q1" s="141"/>
      <c r="R1" s="141"/>
      <c r="S1" s="141"/>
      <c r="T1" s="141"/>
      <c r="U1" s="141"/>
      <c r="V1" s="141"/>
      <c r="W1" s="141"/>
      <c r="X1" s="141"/>
      <c r="Y1" s="141"/>
      <c r="Z1" s="141"/>
      <c r="AA1" s="141"/>
      <c r="AB1" s="141"/>
      <c r="AC1" s="141"/>
      <c r="AD1" s="141"/>
      <c r="AE1" s="135" t="s">
        <v>5</v>
      </c>
    </row>
    <row r="2" spans="1:31" ht="27.75" customHeight="1">
      <c r="A2" s="149"/>
      <c r="B2" s="151"/>
      <c r="C2" s="137"/>
      <c r="D2" s="137"/>
      <c r="E2" s="137" t="s">
        <v>6</v>
      </c>
      <c r="F2" s="137" t="s">
        <v>7</v>
      </c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  <c r="U2" s="137"/>
      <c r="V2" s="137"/>
      <c r="W2" s="137"/>
      <c r="X2" s="137" t="s">
        <v>8</v>
      </c>
      <c r="Y2" s="137"/>
      <c r="Z2" s="137"/>
      <c r="AA2" s="137" t="s">
        <v>9</v>
      </c>
      <c r="AB2" s="137" t="s">
        <v>131</v>
      </c>
      <c r="AC2" s="137" t="s">
        <v>132</v>
      </c>
      <c r="AD2" s="137" t="s">
        <v>10</v>
      </c>
      <c r="AE2" s="136"/>
    </row>
    <row r="3" spans="1:31">
      <c r="A3" s="149"/>
      <c r="B3" s="151"/>
      <c r="C3" s="137"/>
      <c r="D3" s="137"/>
      <c r="E3" s="137"/>
      <c r="F3" s="137" t="s">
        <v>11</v>
      </c>
      <c r="G3" s="2" t="s">
        <v>12</v>
      </c>
      <c r="H3" s="138" t="s">
        <v>13</v>
      </c>
      <c r="I3" s="138"/>
      <c r="J3" s="138"/>
      <c r="K3" s="138"/>
      <c r="L3" s="138"/>
      <c r="M3" s="139" t="s">
        <v>14</v>
      </c>
      <c r="N3" s="139"/>
      <c r="O3" s="139" t="s">
        <v>15</v>
      </c>
      <c r="P3" s="139"/>
      <c r="Q3" s="139"/>
      <c r="R3" s="139"/>
      <c r="S3" s="139"/>
      <c r="T3" s="139"/>
      <c r="U3" s="139"/>
      <c r="V3" s="139"/>
      <c r="W3" s="139"/>
      <c r="X3" s="137"/>
      <c r="Y3" s="137"/>
      <c r="Z3" s="137"/>
      <c r="AA3" s="137"/>
      <c r="AB3" s="137"/>
      <c r="AC3" s="137"/>
      <c r="AD3" s="137"/>
      <c r="AE3" s="136"/>
    </row>
    <row r="4" spans="1:31" ht="39" customHeight="1">
      <c r="A4" s="149"/>
      <c r="B4" s="151"/>
      <c r="C4" s="137"/>
      <c r="D4" s="137"/>
      <c r="E4" s="137"/>
      <c r="F4" s="137"/>
      <c r="G4" s="137" t="s">
        <v>16</v>
      </c>
      <c r="H4" s="137" t="s">
        <v>17</v>
      </c>
      <c r="I4" s="3" t="s">
        <v>18</v>
      </c>
      <c r="J4" s="137" t="s">
        <v>19</v>
      </c>
      <c r="K4" s="137" t="s">
        <v>20</v>
      </c>
      <c r="L4" s="137" t="s">
        <v>21</v>
      </c>
      <c r="M4" s="3" t="s">
        <v>22</v>
      </c>
      <c r="N4" s="4" t="s">
        <v>23</v>
      </c>
      <c r="O4" s="140" t="s">
        <v>24</v>
      </c>
      <c r="P4" s="140" t="s">
        <v>25</v>
      </c>
      <c r="Q4" s="137" t="s">
        <v>26</v>
      </c>
      <c r="R4" s="137" t="s">
        <v>27</v>
      </c>
      <c r="S4" s="137" t="s">
        <v>28</v>
      </c>
      <c r="T4" s="137" t="s">
        <v>29</v>
      </c>
      <c r="U4" s="137" t="s">
        <v>30</v>
      </c>
      <c r="V4" s="137" t="s">
        <v>31</v>
      </c>
      <c r="W4" s="137" t="s">
        <v>32</v>
      </c>
      <c r="X4" s="137" t="s">
        <v>17</v>
      </c>
      <c r="Y4" s="137" t="s">
        <v>44</v>
      </c>
      <c r="Z4" s="137" t="s">
        <v>33</v>
      </c>
      <c r="AA4" s="137"/>
      <c r="AB4" s="137"/>
      <c r="AC4" s="137"/>
      <c r="AD4" s="137"/>
      <c r="AE4" s="136"/>
    </row>
    <row r="5" spans="1:31">
      <c r="A5" s="149"/>
      <c r="B5" s="151"/>
      <c r="C5" s="137"/>
      <c r="D5" s="137"/>
      <c r="E5" s="137"/>
      <c r="F5" s="137"/>
      <c r="G5" s="137"/>
      <c r="H5" s="137"/>
      <c r="I5" s="3" t="s">
        <v>41</v>
      </c>
      <c r="J5" s="137"/>
      <c r="K5" s="137"/>
      <c r="L5" s="137"/>
      <c r="M5" s="5" t="s">
        <v>42</v>
      </c>
      <c r="N5" s="6" t="s">
        <v>43</v>
      </c>
      <c r="O5" s="137"/>
      <c r="P5" s="137"/>
      <c r="Q5" s="137"/>
      <c r="R5" s="137"/>
      <c r="S5" s="137"/>
      <c r="T5" s="137"/>
      <c r="U5" s="137"/>
      <c r="V5" s="137"/>
      <c r="W5" s="137"/>
      <c r="X5" s="137"/>
      <c r="Y5" s="137"/>
      <c r="Z5" s="137"/>
      <c r="AA5" s="137"/>
      <c r="AB5" s="137"/>
      <c r="AC5" s="137"/>
      <c r="AD5" s="137"/>
      <c r="AE5" s="136"/>
    </row>
    <row r="6" spans="1:31">
      <c r="A6" s="145" t="s">
        <v>36</v>
      </c>
      <c r="B6" s="7" t="s">
        <v>37</v>
      </c>
      <c r="C6" s="8">
        <v>74.989999999999995</v>
      </c>
      <c r="D6" s="9">
        <v>131</v>
      </c>
      <c r="E6" s="10">
        <f>SUM(F6,X6,AA6:AD6)</f>
        <v>111</v>
      </c>
      <c r="F6" s="11">
        <f>SUM(H6,M6,O6:W6)</f>
        <v>13</v>
      </c>
      <c r="G6" s="12">
        <v>0</v>
      </c>
      <c r="H6" s="13">
        <f>SUM(I6:L6)</f>
        <v>6</v>
      </c>
      <c r="I6" s="14">
        <v>6</v>
      </c>
      <c r="J6" s="15"/>
      <c r="K6" s="15"/>
      <c r="L6" s="15"/>
      <c r="M6" s="14">
        <v>4</v>
      </c>
      <c r="N6" s="14"/>
      <c r="O6" s="14"/>
      <c r="P6" s="14"/>
      <c r="Q6" s="14">
        <v>1</v>
      </c>
      <c r="R6" s="14"/>
      <c r="S6" s="14">
        <v>1</v>
      </c>
      <c r="T6" s="14"/>
      <c r="U6" s="14"/>
      <c r="V6" s="14">
        <v>1</v>
      </c>
      <c r="W6" s="14"/>
      <c r="X6" s="13">
        <f>SUM(Y6:Z6)</f>
        <v>13</v>
      </c>
      <c r="Y6" s="15">
        <v>13</v>
      </c>
      <c r="Z6" s="16">
        <v>0</v>
      </c>
      <c r="AA6" s="14">
        <v>39</v>
      </c>
      <c r="AB6" s="14">
        <v>26</v>
      </c>
      <c r="AC6" s="14">
        <v>13</v>
      </c>
      <c r="AD6" s="14">
        <v>7</v>
      </c>
      <c r="AE6" s="17">
        <f>D6-E6</f>
        <v>20</v>
      </c>
    </row>
    <row r="7" spans="1:31">
      <c r="A7" s="146"/>
      <c r="B7" s="7" t="s">
        <v>38</v>
      </c>
      <c r="C7" s="8">
        <v>59.99</v>
      </c>
      <c r="D7" s="9">
        <v>257</v>
      </c>
      <c r="E7" s="10">
        <f>SUM(F7,X7,AA7:AD7)</f>
        <v>217</v>
      </c>
      <c r="F7" s="11">
        <f t="shared" ref="F7:F9" si="0">SUM(H7,M7,O7:W7)</f>
        <v>26</v>
      </c>
      <c r="G7" s="12">
        <v>0</v>
      </c>
      <c r="H7" s="13">
        <f t="shared" ref="H7:H9" si="1">SUM(I7:L7)</f>
        <v>13</v>
      </c>
      <c r="I7" s="48">
        <v>11</v>
      </c>
      <c r="J7" s="15">
        <v>1</v>
      </c>
      <c r="K7" s="15"/>
      <c r="L7" s="15">
        <v>1</v>
      </c>
      <c r="M7" s="14">
        <v>8</v>
      </c>
      <c r="N7" s="14"/>
      <c r="O7" s="14">
        <v>1</v>
      </c>
      <c r="P7" s="14"/>
      <c r="Q7" s="14">
        <v>1</v>
      </c>
      <c r="R7" s="14"/>
      <c r="S7" s="14">
        <v>1</v>
      </c>
      <c r="T7" s="14">
        <v>1</v>
      </c>
      <c r="U7" s="14"/>
      <c r="V7" s="14"/>
      <c r="W7" s="14">
        <v>1</v>
      </c>
      <c r="X7" s="13">
        <f t="shared" ref="X7:X9" si="2">SUM(Y7:Z7)</f>
        <v>25</v>
      </c>
      <c r="Y7" s="15">
        <v>25</v>
      </c>
      <c r="Z7" s="16">
        <v>0</v>
      </c>
      <c r="AA7" s="14">
        <v>77</v>
      </c>
      <c r="AB7" s="14">
        <v>51</v>
      </c>
      <c r="AC7" s="14">
        <v>25</v>
      </c>
      <c r="AD7" s="14">
        <v>13</v>
      </c>
      <c r="AE7" s="17">
        <f>D7-E7</f>
        <v>40</v>
      </c>
    </row>
    <row r="8" spans="1:31">
      <c r="A8" s="146"/>
      <c r="B8" s="7" t="s">
        <v>39</v>
      </c>
      <c r="C8" s="8">
        <v>59.99</v>
      </c>
      <c r="D8" s="9">
        <v>171</v>
      </c>
      <c r="E8" s="10">
        <f>SUM(F8,X8,AA8:AD8)</f>
        <v>144</v>
      </c>
      <c r="F8" s="11">
        <f t="shared" si="0"/>
        <v>17</v>
      </c>
      <c r="G8" s="12">
        <v>0</v>
      </c>
      <c r="H8" s="13">
        <f t="shared" si="1"/>
        <v>9</v>
      </c>
      <c r="I8" s="14">
        <v>7</v>
      </c>
      <c r="J8" s="15">
        <v>1</v>
      </c>
      <c r="K8" s="15"/>
      <c r="L8" s="15">
        <v>1</v>
      </c>
      <c r="M8" s="14">
        <v>5</v>
      </c>
      <c r="N8" s="14"/>
      <c r="O8" s="14"/>
      <c r="P8" s="48">
        <v>1</v>
      </c>
      <c r="Q8" s="14">
        <v>1</v>
      </c>
      <c r="R8" s="14">
        <v>1</v>
      </c>
      <c r="S8" s="14"/>
      <c r="T8" s="14"/>
      <c r="U8" s="14"/>
      <c r="V8" s="14"/>
      <c r="W8" s="14"/>
      <c r="X8" s="13">
        <f t="shared" si="2"/>
        <v>17</v>
      </c>
      <c r="Y8" s="15">
        <v>17</v>
      </c>
      <c r="Z8" s="16">
        <v>0</v>
      </c>
      <c r="AA8" s="14">
        <v>51</v>
      </c>
      <c r="AB8" s="14">
        <v>34</v>
      </c>
      <c r="AC8" s="14">
        <v>17</v>
      </c>
      <c r="AD8" s="14">
        <v>8</v>
      </c>
      <c r="AE8" s="17">
        <f>D8-E8</f>
        <v>27</v>
      </c>
    </row>
    <row r="9" spans="1:31">
      <c r="A9" s="146"/>
      <c r="B9" s="7" t="s">
        <v>40</v>
      </c>
      <c r="C9" s="8">
        <v>59.99</v>
      </c>
      <c r="D9" s="9">
        <v>147</v>
      </c>
      <c r="E9" s="10">
        <f>SUM(F9,X9,AA9:AD9)</f>
        <v>125</v>
      </c>
      <c r="F9" s="11">
        <f t="shared" si="0"/>
        <v>14</v>
      </c>
      <c r="G9" s="12">
        <v>0</v>
      </c>
      <c r="H9" s="13">
        <f t="shared" si="1"/>
        <v>7</v>
      </c>
      <c r="I9" s="14">
        <v>6</v>
      </c>
      <c r="J9" s="15"/>
      <c r="K9" s="15">
        <v>1</v>
      </c>
      <c r="L9" s="15"/>
      <c r="M9" s="14">
        <v>4</v>
      </c>
      <c r="N9" s="14"/>
      <c r="O9" s="48">
        <v>1</v>
      </c>
      <c r="P9" s="48">
        <v>1</v>
      </c>
      <c r="Q9" s="48"/>
      <c r="R9" s="14"/>
      <c r="S9" s="14"/>
      <c r="T9" s="14"/>
      <c r="U9" s="14">
        <v>1</v>
      </c>
      <c r="V9" s="14"/>
      <c r="W9" s="14"/>
      <c r="X9" s="13">
        <f t="shared" si="2"/>
        <v>15</v>
      </c>
      <c r="Y9" s="15">
        <v>15</v>
      </c>
      <c r="Z9" s="16">
        <v>0</v>
      </c>
      <c r="AA9" s="14">
        <v>44</v>
      </c>
      <c r="AB9" s="14">
        <v>30</v>
      </c>
      <c r="AC9" s="14">
        <v>15</v>
      </c>
      <c r="AD9" s="14">
        <v>7</v>
      </c>
      <c r="AE9" s="17">
        <f>D9-E9</f>
        <v>22</v>
      </c>
    </row>
    <row r="10" spans="1:31">
      <c r="A10" s="147"/>
      <c r="B10" s="18" t="s">
        <v>34</v>
      </c>
      <c r="C10" s="19"/>
      <c r="D10" s="20">
        <f>SUM(D6:D9)</f>
        <v>706</v>
      </c>
      <c r="E10" s="20">
        <f t="shared" ref="E10:AE10" si="3">SUM(E6:E9)</f>
        <v>597</v>
      </c>
      <c r="F10" s="21">
        <f t="shared" si="3"/>
        <v>70</v>
      </c>
      <c r="G10" s="21">
        <f t="shared" si="3"/>
        <v>0</v>
      </c>
      <c r="H10" s="21">
        <f t="shared" si="3"/>
        <v>35</v>
      </c>
      <c r="I10" s="21">
        <f t="shared" si="3"/>
        <v>30</v>
      </c>
      <c r="J10" s="21">
        <f t="shared" si="3"/>
        <v>2</v>
      </c>
      <c r="K10" s="21">
        <f t="shared" si="3"/>
        <v>1</v>
      </c>
      <c r="L10" s="21">
        <f t="shared" si="3"/>
        <v>2</v>
      </c>
      <c r="M10" s="21">
        <f t="shared" si="3"/>
        <v>21</v>
      </c>
      <c r="N10" s="21">
        <f t="shared" si="3"/>
        <v>0</v>
      </c>
      <c r="O10" s="21">
        <f t="shared" si="3"/>
        <v>2</v>
      </c>
      <c r="P10" s="21">
        <f t="shared" si="3"/>
        <v>2</v>
      </c>
      <c r="Q10" s="21">
        <f>SUM(Q6:Q9)</f>
        <v>3</v>
      </c>
      <c r="R10" s="21">
        <f t="shared" si="3"/>
        <v>1</v>
      </c>
      <c r="S10" s="21">
        <f t="shared" si="3"/>
        <v>2</v>
      </c>
      <c r="T10" s="21">
        <f t="shared" si="3"/>
        <v>1</v>
      </c>
      <c r="U10" s="21">
        <f t="shared" si="3"/>
        <v>1</v>
      </c>
      <c r="V10" s="21">
        <f t="shared" si="3"/>
        <v>1</v>
      </c>
      <c r="W10" s="21">
        <f t="shared" si="3"/>
        <v>1</v>
      </c>
      <c r="X10" s="21">
        <f t="shared" si="3"/>
        <v>70</v>
      </c>
      <c r="Y10" s="21">
        <f t="shared" si="3"/>
        <v>70</v>
      </c>
      <c r="Z10" s="21">
        <f t="shared" si="3"/>
        <v>0</v>
      </c>
      <c r="AA10" s="22">
        <f>SUM(AA6:AA9)</f>
        <v>211</v>
      </c>
      <c r="AB10" s="22">
        <f>SUM(AB6:AB9)</f>
        <v>141</v>
      </c>
      <c r="AC10" s="22">
        <f>SUM(AC6:AC9)</f>
        <v>70</v>
      </c>
      <c r="AD10" s="22">
        <f>SUM(AD6:AD9)</f>
        <v>35</v>
      </c>
      <c r="AE10" s="23">
        <f t="shared" si="3"/>
        <v>109</v>
      </c>
    </row>
    <row r="11" spans="1:31" ht="18" thickBot="1">
      <c r="A11" s="28"/>
      <c r="B11" s="24" t="s">
        <v>35</v>
      </c>
      <c r="C11" s="25">
        <v>0.4</v>
      </c>
      <c r="D11" s="26"/>
      <c r="E11" s="26"/>
      <c r="F11" s="26">
        <f>F10*40%</f>
        <v>28</v>
      </c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7"/>
    </row>
    <row r="14" spans="1:31">
      <c r="A14" s="29" t="s">
        <v>45</v>
      </c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/>
    </row>
    <row r="15" spans="1:31">
      <c r="A15" s="30" t="s">
        <v>46</v>
      </c>
      <c r="B15" s="30"/>
      <c r="C15" s="30"/>
      <c r="D15" s="30"/>
      <c r="E15" s="30"/>
      <c r="F15" s="30"/>
      <c r="G15" s="30"/>
      <c r="H15" s="30"/>
      <c r="I15" s="30"/>
      <c r="J15" s="31"/>
      <c r="K15" s="31"/>
      <c r="L15" s="31"/>
      <c r="M15" s="30"/>
      <c r="N15"/>
    </row>
    <row r="16" spans="1:31">
      <c r="A16" s="30" t="s">
        <v>47</v>
      </c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/>
    </row>
    <row r="17" spans="1:14">
      <c r="A17" s="30" t="s">
        <v>48</v>
      </c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/>
    </row>
    <row r="18" spans="1:14">
      <c r="A18" s="32" t="s">
        <v>49</v>
      </c>
      <c r="B18" s="33" t="s">
        <v>50</v>
      </c>
      <c r="C18" s="33"/>
      <c r="D18" s="33"/>
      <c r="E18" s="34" t="s">
        <v>51</v>
      </c>
      <c r="F18" s="34"/>
      <c r="G18" s="34"/>
      <c r="H18" s="34"/>
      <c r="I18" s="34"/>
      <c r="J18" s="34"/>
      <c r="K18" s="34"/>
      <c r="L18" s="34"/>
      <c r="M18" s="34"/>
      <c r="N18"/>
    </row>
    <row r="19" spans="1:14" ht="17.25" customHeight="1">
      <c r="A19" s="32"/>
      <c r="B19" s="33"/>
      <c r="C19" s="33"/>
      <c r="D19" s="33"/>
      <c r="E19" s="35" t="s">
        <v>52</v>
      </c>
      <c r="F19" s="35"/>
      <c r="G19" s="35"/>
      <c r="H19" s="35"/>
      <c r="I19" s="36"/>
      <c r="J19" s="36"/>
      <c r="K19" s="36"/>
      <c r="L19" s="36"/>
      <c r="M19" s="36"/>
      <c r="N19"/>
    </row>
    <row r="20" spans="1:14">
      <c r="A20" s="32" t="s">
        <v>53</v>
      </c>
      <c r="B20" s="33" t="s">
        <v>54</v>
      </c>
      <c r="C20" s="33"/>
      <c r="D20" s="33"/>
      <c r="E20" s="34" t="s">
        <v>55</v>
      </c>
      <c r="F20" s="34"/>
      <c r="G20" s="34"/>
      <c r="H20" s="34"/>
      <c r="I20" s="34"/>
      <c r="J20" s="34"/>
      <c r="K20" s="34"/>
      <c r="L20" s="34"/>
      <c r="M20" s="34"/>
      <c r="N20"/>
    </row>
    <row r="21" spans="1:14">
      <c r="A21" s="32" t="s">
        <v>56</v>
      </c>
      <c r="B21" s="33" t="s">
        <v>57</v>
      </c>
      <c r="C21" s="33"/>
      <c r="D21" s="33"/>
      <c r="E21" s="34" t="s">
        <v>129</v>
      </c>
      <c r="F21" s="34"/>
      <c r="G21" s="34"/>
      <c r="H21" s="34"/>
      <c r="I21" s="34"/>
      <c r="J21" s="34"/>
      <c r="K21" s="34"/>
      <c r="L21" s="34"/>
      <c r="M21" s="34"/>
      <c r="N21"/>
    </row>
    <row r="22" spans="1:14">
      <c r="A22" s="32" t="s">
        <v>58</v>
      </c>
      <c r="B22" s="33" t="s">
        <v>59</v>
      </c>
      <c r="C22" s="33"/>
      <c r="D22" s="33"/>
      <c r="E22" s="34" t="s">
        <v>130</v>
      </c>
      <c r="F22" s="34"/>
      <c r="G22" s="34"/>
      <c r="H22" s="34"/>
      <c r="I22" s="34"/>
      <c r="J22" s="34"/>
      <c r="K22" s="34"/>
      <c r="L22" s="34"/>
      <c r="M22"/>
      <c r="N22"/>
    </row>
    <row r="23" spans="1:14">
      <c r="A23" s="32" t="s">
        <v>60</v>
      </c>
      <c r="B23" s="37" t="s">
        <v>61</v>
      </c>
      <c r="C23" s="37"/>
      <c r="D23" s="37"/>
      <c r="E23" s="34" t="s">
        <v>62</v>
      </c>
      <c r="F23" s="34"/>
      <c r="G23" s="34"/>
      <c r="H23" s="34"/>
      <c r="I23" s="34"/>
      <c r="J23"/>
      <c r="K23"/>
      <c r="L23"/>
      <c r="M23" s="34"/>
      <c r="N23"/>
    </row>
    <row r="24" spans="1:14" ht="18" thickBot="1">
      <c r="A24" s="32" t="s">
        <v>63</v>
      </c>
      <c r="B24" s="33" t="s">
        <v>64</v>
      </c>
      <c r="C24" s="33"/>
      <c r="D24" s="33"/>
      <c r="E24" s="38" t="s">
        <v>65</v>
      </c>
      <c r="F24" s="38"/>
      <c r="G24" s="38"/>
      <c r="H24" s="38"/>
      <c r="I24" s="38"/>
      <c r="J24" s="38"/>
      <c r="K24" s="38"/>
      <c r="L24" s="38"/>
      <c r="M24" s="38"/>
      <c r="N24"/>
    </row>
    <row r="25" spans="1:14" ht="18" thickBot="1">
      <c r="A25" s="32"/>
      <c r="B25" s="39" t="s">
        <v>66</v>
      </c>
      <c r="C25" s="123" t="s">
        <v>67</v>
      </c>
      <c r="D25" s="124"/>
      <c r="E25" s="125"/>
      <c r="F25" s="126" t="s">
        <v>68</v>
      </c>
      <c r="G25" s="127"/>
      <c r="H25" s="127"/>
      <c r="I25" s="127"/>
      <c r="J25" s="127"/>
      <c r="K25" s="127"/>
      <c r="L25" s="127"/>
      <c r="M25" s="128"/>
      <c r="N25"/>
    </row>
    <row r="26" spans="1:14" ht="18" thickTop="1">
      <c r="A26" s="32"/>
      <c r="B26" s="47" t="s">
        <v>69</v>
      </c>
      <c r="C26" s="129" t="s">
        <v>70</v>
      </c>
      <c r="D26" s="130"/>
      <c r="E26" s="131"/>
      <c r="F26" s="132" t="s">
        <v>71</v>
      </c>
      <c r="G26" s="133"/>
      <c r="H26" s="133"/>
      <c r="I26" s="133"/>
      <c r="J26" s="133"/>
      <c r="K26" s="133"/>
      <c r="L26" s="133"/>
      <c r="M26" s="134"/>
      <c r="N26"/>
    </row>
    <row r="27" spans="1:14">
      <c r="A27" s="32"/>
      <c r="B27" s="115" t="s">
        <v>72</v>
      </c>
      <c r="C27" s="97" t="s">
        <v>73</v>
      </c>
      <c r="D27" s="98"/>
      <c r="E27" s="99"/>
      <c r="F27" s="152" t="s">
        <v>74</v>
      </c>
      <c r="G27" s="153"/>
      <c r="H27" s="153"/>
      <c r="I27" s="153"/>
      <c r="J27" s="153"/>
      <c r="K27" s="153"/>
      <c r="L27" s="153"/>
      <c r="M27" s="154"/>
      <c r="N27"/>
    </row>
    <row r="28" spans="1:14" ht="47.25" customHeight="1">
      <c r="A28" s="32"/>
      <c r="B28" s="116"/>
      <c r="C28" s="97"/>
      <c r="D28" s="98"/>
      <c r="E28" s="99"/>
      <c r="F28" s="155" t="s">
        <v>85</v>
      </c>
      <c r="G28" s="156"/>
      <c r="H28" s="156"/>
      <c r="I28" s="156"/>
      <c r="J28" s="156"/>
      <c r="K28" s="156"/>
      <c r="L28" s="156"/>
      <c r="M28" s="157"/>
      <c r="N28"/>
    </row>
    <row r="29" spans="1:14" ht="30" customHeight="1">
      <c r="A29" s="32"/>
      <c r="B29" s="41" t="s">
        <v>75</v>
      </c>
      <c r="C29" s="97" t="s">
        <v>76</v>
      </c>
      <c r="D29" s="98"/>
      <c r="E29" s="99"/>
      <c r="F29" s="100" t="s">
        <v>77</v>
      </c>
      <c r="G29" s="101"/>
      <c r="H29" s="101"/>
      <c r="I29" s="101"/>
      <c r="J29" s="101"/>
      <c r="K29" s="101"/>
      <c r="L29" s="101"/>
      <c r="M29" s="102"/>
      <c r="N29"/>
    </row>
    <row r="30" spans="1:14" ht="37.5" customHeight="1" thickBot="1">
      <c r="A30" s="32"/>
      <c r="B30" s="42" t="s">
        <v>78</v>
      </c>
      <c r="C30" s="103" t="s">
        <v>79</v>
      </c>
      <c r="D30" s="104"/>
      <c r="E30" s="105"/>
      <c r="F30" s="106" t="s">
        <v>80</v>
      </c>
      <c r="G30" s="107"/>
      <c r="H30" s="107"/>
      <c r="I30" s="107"/>
      <c r="J30" s="107"/>
      <c r="K30" s="107"/>
      <c r="L30" s="107"/>
      <c r="M30" s="108"/>
      <c r="N30"/>
    </row>
    <row r="31" spans="1:14">
      <c r="A31" s="43"/>
      <c r="B31" s="44" t="s">
        <v>81</v>
      </c>
      <c r="C31" s="94" t="s">
        <v>82</v>
      </c>
      <c r="D31" s="94"/>
      <c r="E31" s="94"/>
      <c r="F31" s="94"/>
      <c r="G31" s="94"/>
      <c r="H31" s="94"/>
      <c r="I31" s="94"/>
      <c r="J31" s="94"/>
      <c r="K31" s="94"/>
      <c r="L31" s="94"/>
      <c r="M31" s="94"/>
      <c r="N31"/>
    </row>
    <row r="32" spans="1:14">
      <c r="A32" s="45"/>
      <c r="B32" s="46"/>
      <c r="C32" s="95" t="s">
        <v>83</v>
      </c>
      <c r="D32" s="95"/>
      <c r="E32" s="95"/>
      <c r="F32" s="95"/>
      <c r="G32" s="95"/>
      <c r="H32" s="95"/>
      <c r="I32" s="95"/>
      <c r="J32" s="95"/>
      <c r="K32" s="95"/>
      <c r="L32" s="95"/>
      <c r="M32" s="95"/>
      <c r="N32"/>
    </row>
    <row r="33" spans="1:14">
      <c r="A33" s="45"/>
      <c r="B33" s="96" t="s">
        <v>84</v>
      </c>
      <c r="C33" s="96"/>
      <c r="D33" s="96"/>
      <c r="E33" s="96"/>
      <c r="F33" s="96"/>
      <c r="G33" s="96"/>
      <c r="H33" s="96"/>
      <c r="I33" s="96"/>
      <c r="J33" s="96"/>
      <c r="K33" s="96"/>
      <c r="L33" s="96"/>
      <c r="M33" s="96"/>
      <c r="N33"/>
    </row>
  </sheetData>
  <mergeCells count="50">
    <mergeCell ref="C32:M32"/>
    <mergeCell ref="B33:M33"/>
    <mergeCell ref="C29:E29"/>
    <mergeCell ref="F29:M29"/>
    <mergeCell ref="C30:E30"/>
    <mergeCell ref="F30:M30"/>
    <mergeCell ref="C31:M31"/>
    <mergeCell ref="C26:E26"/>
    <mergeCell ref="F26:M26"/>
    <mergeCell ref="B27:B28"/>
    <mergeCell ref="C27:E28"/>
    <mergeCell ref="F27:M27"/>
    <mergeCell ref="F28:M28"/>
    <mergeCell ref="C25:E25"/>
    <mergeCell ref="F25:M25"/>
    <mergeCell ref="J4:J5"/>
    <mergeCell ref="O4:O5"/>
    <mergeCell ref="P4:P5"/>
    <mergeCell ref="Z4:Z5"/>
    <mergeCell ref="A6:A10"/>
    <mergeCell ref="R4:R5"/>
    <mergeCell ref="S4:S5"/>
    <mergeCell ref="T4:T5"/>
    <mergeCell ref="U4:U5"/>
    <mergeCell ref="V4:V5"/>
    <mergeCell ref="W4:W5"/>
    <mergeCell ref="A1:A5"/>
    <mergeCell ref="B1:B5"/>
    <mergeCell ref="C1:C5"/>
    <mergeCell ref="D1:D5"/>
    <mergeCell ref="K4:K5"/>
    <mergeCell ref="L4:L5"/>
    <mergeCell ref="Q4:Q5"/>
    <mergeCell ref="H4:H5"/>
    <mergeCell ref="AE1:AE5"/>
    <mergeCell ref="E2:E5"/>
    <mergeCell ref="F2:W2"/>
    <mergeCell ref="X2:Z3"/>
    <mergeCell ref="AA2:AA5"/>
    <mergeCell ref="AB2:AB5"/>
    <mergeCell ref="AC2:AC5"/>
    <mergeCell ref="AD2:AD5"/>
    <mergeCell ref="F3:F5"/>
    <mergeCell ref="H3:L3"/>
    <mergeCell ref="E1:AD1"/>
    <mergeCell ref="M3:N3"/>
    <mergeCell ref="O3:W3"/>
    <mergeCell ref="X4:X5"/>
    <mergeCell ref="Y4:Y5"/>
    <mergeCell ref="G4:G5"/>
  </mergeCells>
  <phoneticPr fontId="1" type="noConversion"/>
  <pageMargins left="0.7" right="0.7" top="0.75" bottom="0.75" header="0.3" footer="0.3"/>
  <pageSetup paperSize="9" orientation="portrait" r:id="rId1"/>
  <ignoredErrors>
    <ignoredError sqref="H6:H9 X6:X9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6"/>
  <sheetViews>
    <sheetView topLeftCell="A2" workbookViewId="0">
      <selection activeCell="L23" sqref="L23"/>
    </sheetView>
  </sheetViews>
  <sheetFormatPr defaultRowHeight="17.399999999999999"/>
  <cols>
    <col min="2" max="2" width="18.3984375" customWidth="1"/>
    <col min="3" max="3" width="13.5" customWidth="1"/>
    <col min="4" max="4" width="12" customWidth="1"/>
    <col min="6" max="6" width="10.3984375" bestFit="1" customWidth="1"/>
    <col min="7" max="7" width="9.8984375" customWidth="1"/>
    <col min="8" max="8" width="10.3984375" bestFit="1" customWidth="1"/>
    <col min="9" max="9" width="15.8984375" bestFit="1" customWidth="1"/>
    <col min="10" max="10" width="13.19921875" customWidth="1"/>
    <col min="11" max="11" width="21.3984375" customWidth="1"/>
    <col min="12" max="12" width="10.3984375" customWidth="1"/>
    <col min="13" max="13" width="10.19921875" customWidth="1"/>
    <col min="14" max="14" width="10.09765625" customWidth="1"/>
    <col min="21" max="21" width="12" customWidth="1"/>
    <col min="22" max="23" width="11.59765625" bestFit="1" customWidth="1"/>
    <col min="24" max="25" width="13.09765625" customWidth="1"/>
    <col min="26" max="26" width="11.19921875" customWidth="1"/>
  </cols>
  <sheetData>
    <row r="1" spans="1:26">
      <c r="A1" s="148" t="s">
        <v>0</v>
      </c>
      <c r="B1" s="150" t="s">
        <v>1</v>
      </c>
      <c r="C1" s="141" t="s">
        <v>2</v>
      </c>
      <c r="D1" s="141" t="s">
        <v>3</v>
      </c>
      <c r="E1" s="141" t="s">
        <v>105</v>
      </c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  <c r="Q1" s="141"/>
      <c r="R1" s="141"/>
      <c r="S1" s="141"/>
      <c r="T1" s="141"/>
      <c r="U1" s="141"/>
      <c r="V1" s="141"/>
      <c r="W1" s="141"/>
      <c r="X1" s="141"/>
      <c r="Y1" s="141"/>
      <c r="Z1" s="135" t="s">
        <v>134</v>
      </c>
    </row>
    <row r="2" spans="1:26" ht="16.5" customHeight="1">
      <c r="A2" s="149"/>
      <c r="B2" s="151"/>
      <c r="C2" s="137"/>
      <c r="D2" s="137"/>
      <c r="E2" s="137" t="s">
        <v>6</v>
      </c>
      <c r="F2" s="137" t="s">
        <v>7</v>
      </c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  <c r="U2" s="142" t="s">
        <v>8</v>
      </c>
      <c r="V2" s="137" t="s">
        <v>101</v>
      </c>
      <c r="W2" s="137" t="s">
        <v>103</v>
      </c>
      <c r="X2" s="137" t="s">
        <v>104</v>
      </c>
      <c r="Y2" s="137" t="s">
        <v>102</v>
      </c>
      <c r="Z2" s="136"/>
    </row>
    <row r="3" spans="1:26" ht="30" customHeight="1">
      <c r="A3" s="149"/>
      <c r="B3" s="151"/>
      <c r="C3" s="137"/>
      <c r="D3" s="137"/>
      <c r="E3" s="137"/>
      <c r="F3" s="137" t="s">
        <v>11</v>
      </c>
      <c r="G3" s="81" t="s">
        <v>12</v>
      </c>
      <c r="H3" s="138" t="s">
        <v>13</v>
      </c>
      <c r="I3" s="138"/>
      <c r="J3" s="138"/>
      <c r="K3" s="81" t="s">
        <v>14</v>
      </c>
      <c r="L3" s="139" t="s">
        <v>15</v>
      </c>
      <c r="M3" s="139"/>
      <c r="N3" s="139"/>
      <c r="O3" s="139"/>
      <c r="P3" s="139"/>
      <c r="Q3" s="139"/>
      <c r="R3" s="139"/>
      <c r="S3" s="139"/>
      <c r="T3" s="139"/>
      <c r="U3" s="143"/>
      <c r="V3" s="137"/>
      <c r="W3" s="137"/>
      <c r="X3" s="137"/>
      <c r="Y3" s="137"/>
      <c r="Z3" s="136"/>
    </row>
    <row r="4" spans="1:26" ht="28.5" customHeight="1">
      <c r="A4" s="149"/>
      <c r="B4" s="151"/>
      <c r="C4" s="137"/>
      <c r="D4" s="137"/>
      <c r="E4" s="137"/>
      <c r="F4" s="137"/>
      <c r="G4" s="137" t="s">
        <v>16</v>
      </c>
      <c r="H4" s="137" t="s">
        <v>17</v>
      </c>
      <c r="I4" s="80" t="s">
        <v>18</v>
      </c>
      <c r="J4" s="137" t="s">
        <v>97</v>
      </c>
      <c r="K4" s="80" t="s">
        <v>22</v>
      </c>
      <c r="L4" s="140" t="s">
        <v>24</v>
      </c>
      <c r="M4" s="140" t="s">
        <v>25</v>
      </c>
      <c r="N4" s="137" t="s">
        <v>26</v>
      </c>
      <c r="O4" s="137" t="s">
        <v>27</v>
      </c>
      <c r="P4" s="137" t="s">
        <v>100</v>
      </c>
      <c r="Q4" s="137" t="s">
        <v>29</v>
      </c>
      <c r="R4" s="137" t="s">
        <v>30</v>
      </c>
      <c r="S4" s="137" t="s">
        <v>31</v>
      </c>
      <c r="T4" s="137" t="s">
        <v>32</v>
      </c>
      <c r="U4" s="143"/>
      <c r="V4" s="137"/>
      <c r="W4" s="137"/>
      <c r="X4" s="137"/>
      <c r="Y4" s="137"/>
      <c r="Z4" s="136"/>
    </row>
    <row r="5" spans="1:26">
      <c r="A5" s="149"/>
      <c r="B5" s="151"/>
      <c r="C5" s="137"/>
      <c r="D5" s="137"/>
      <c r="E5" s="137"/>
      <c r="F5" s="137"/>
      <c r="G5" s="137"/>
      <c r="H5" s="137"/>
      <c r="I5" s="80" t="s">
        <v>41</v>
      </c>
      <c r="J5" s="137"/>
      <c r="K5" s="5" t="s">
        <v>42</v>
      </c>
      <c r="L5" s="137"/>
      <c r="M5" s="137"/>
      <c r="N5" s="137"/>
      <c r="O5" s="137"/>
      <c r="P5" s="137"/>
      <c r="Q5" s="137"/>
      <c r="R5" s="137"/>
      <c r="S5" s="137"/>
      <c r="T5" s="137"/>
      <c r="U5" s="144"/>
      <c r="V5" s="137"/>
      <c r="W5" s="137"/>
      <c r="X5" s="137"/>
      <c r="Y5" s="137"/>
      <c r="Z5" s="136"/>
    </row>
    <row r="6" spans="1:26">
      <c r="A6" s="145" t="s">
        <v>36</v>
      </c>
      <c r="B6" s="7" t="s">
        <v>86</v>
      </c>
      <c r="C6" s="8">
        <v>59.98</v>
      </c>
      <c r="D6" s="9">
        <v>233</v>
      </c>
      <c r="E6" s="10">
        <f>SUM(F6,U6,V6:Y6)</f>
        <v>200</v>
      </c>
      <c r="F6" s="11">
        <f>H6+K6+L6+M6+N6+O6+P6+Q6+R6+S6+T6</f>
        <v>24</v>
      </c>
      <c r="G6" s="12"/>
      <c r="H6" s="13">
        <f>SUM(I6:J6)</f>
        <v>12</v>
      </c>
      <c r="I6" s="14">
        <v>9</v>
      </c>
      <c r="J6" s="15">
        <v>3</v>
      </c>
      <c r="K6" s="14">
        <v>7</v>
      </c>
      <c r="L6" s="14">
        <v>1</v>
      </c>
      <c r="M6" s="14">
        <v>0</v>
      </c>
      <c r="N6" s="14">
        <v>1</v>
      </c>
      <c r="O6" s="14">
        <v>0</v>
      </c>
      <c r="P6" s="14">
        <v>0</v>
      </c>
      <c r="Q6" s="14">
        <v>0</v>
      </c>
      <c r="R6" s="14">
        <v>1</v>
      </c>
      <c r="S6" s="14">
        <v>1</v>
      </c>
      <c r="T6" s="14">
        <v>1</v>
      </c>
      <c r="U6" s="53">
        <v>24</v>
      </c>
      <c r="V6" s="14">
        <v>70</v>
      </c>
      <c r="W6" s="14">
        <v>58</v>
      </c>
      <c r="X6" s="14">
        <v>12</v>
      </c>
      <c r="Y6" s="14">
        <v>12</v>
      </c>
      <c r="Z6" s="17">
        <f>D6-E6</f>
        <v>33</v>
      </c>
    </row>
    <row r="7" spans="1:26">
      <c r="A7" s="146"/>
      <c r="B7" s="7" t="s">
        <v>87</v>
      </c>
      <c r="C7" s="8">
        <v>59.98</v>
      </c>
      <c r="D7" s="9">
        <v>3</v>
      </c>
      <c r="E7" s="10">
        <f t="shared" ref="E7:E12" si="0">SUM(F7,U7,V7:Y7)</f>
        <v>1</v>
      </c>
      <c r="F7" s="11">
        <f t="shared" ref="F7:F12" si="1">H7+K7+L7+M7+N7+O7+P7+Q7+R7+S7+T7</f>
        <v>0</v>
      </c>
      <c r="G7" s="12"/>
      <c r="H7" s="13">
        <f t="shared" ref="H7:H12" si="2">SUM(I7:J7)</f>
        <v>0</v>
      </c>
      <c r="I7" s="14">
        <v>0</v>
      </c>
      <c r="J7" s="15">
        <v>0</v>
      </c>
      <c r="K7" s="14">
        <v>0</v>
      </c>
      <c r="L7" s="14">
        <v>0</v>
      </c>
      <c r="M7" s="14">
        <v>0</v>
      </c>
      <c r="N7" s="14">
        <v>0</v>
      </c>
      <c r="O7" s="14">
        <v>0</v>
      </c>
      <c r="P7" s="14">
        <v>0</v>
      </c>
      <c r="Q7" s="14">
        <v>0</v>
      </c>
      <c r="R7" s="14">
        <v>0</v>
      </c>
      <c r="S7" s="14">
        <v>0</v>
      </c>
      <c r="T7" s="14">
        <v>0</v>
      </c>
      <c r="U7" s="53">
        <v>0</v>
      </c>
      <c r="V7" s="14"/>
      <c r="W7" s="14">
        <v>1</v>
      </c>
      <c r="X7" s="14">
        <v>0</v>
      </c>
      <c r="Y7" s="14">
        <v>0</v>
      </c>
      <c r="Z7" s="17">
        <f t="shared" ref="Z7:Z12" si="3">D7-E7</f>
        <v>2</v>
      </c>
    </row>
    <row r="8" spans="1:26">
      <c r="A8" s="146"/>
      <c r="B8" s="7" t="s">
        <v>88</v>
      </c>
      <c r="C8" s="8">
        <v>59.99</v>
      </c>
      <c r="D8" s="9">
        <v>75</v>
      </c>
      <c r="E8" s="10">
        <f t="shared" si="0"/>
        <v>64</v>
      </c>
      <c r="F8" s="11">
        <f t="shared" si="1"/>
        <v>7</v>
      </c>
      <c r="G8" s="12"/>
      <c r="H8" s="13">
        <f t="shared" si="2"/>
        <v>4</v>
      </c>
      <c r="I8" s="14">
        <v>3</v>
      </c>
      <c r="J8" s="15">
        <v>1</v>
      </c>
      <c r="K8" s="14">
        <v>2</v>
      </c>
      <c r="L8" s="14">
        <v>0</v>
      </c>
      <c r="M8" s="14">
        <v>0</v>
      </c>
      <c r="N8" s="14">
        <v>1</v>
      </c>
      <c r="O8" s="14">
        <v>0</v>
      </c>
      <c r="P8" s="14">
        <v>0</v>
      </c>
      <c r="Q8" s="14">
        <v>0</v>
      </c>
      <c r="R8" s="14">
        <v>0</v>
      </c>
      <c r="S8" s="14">
        <v>0</v>
      </c>
      <c r="T8" s="14">
        <v>0</v>
      </c>
      <c r="U8" s="53">
        <v>7</v>
      </c>
      <c r="V8" s="14">
        <v>23</v>
      </c>
      <c r="W8" s="14">
        <v>19</v>
      </c>
      <c r="X8" s="14">
        <v>4</v>
      </c>
      <c r="Y8" s="14">
        <v>4</v>
      </c>
      <c r="Z8" s="17">
        <f t="shared" si="3"/>
        <v>11</v>
      </c>
    </row>
    <row r="9" spans="1:26">
      <c r="A9" s="146"/>
      <c r="B9" s="7" t="s">
        <v>89</v>
      </c>
      <c r="C9" s="8">
        <v>59.99</v>
      </c>
      <c r="D9" s="9">
        <v>1</v>
      </c>
      <c r="E9" s="10">
        <f t="shared" si="0"/>
        <v>0</v>
      </c>
      <c r="F9" s="11">
        <f t="shared" si="1"/>
        <v>0</v>
      </c>
      <c r="G9" s="12"/>
      <c r="H9" s="13">
        <f t="shared" si="2"/>
        <v>0</v>
      </c>
      <c r="I9" s="14">
        <v>0</v>
      </c>
      <c r="J9" s="15">
        <v>0</v>
      </c>
      <c r="K9" s="14">
        <v>0</v>
      </c>
      <c r="L9" s="14">
        <v>0</v>
      </c>
      <c r="M9" s="14">
        <v>0</v>
      </c>
      <c r="N9" s="14">
        <v>0</v>
      </c>
      <c r="O9" s="14">
        <v>0</v>
      </c>
      <c r="P9" s="14">
        <v>0</v>
      </c>
      <c r="Q9" s="14">
        <v>0</v>
      </c>
      <c r="R9" s="14">
        <v>0</v>
      </c>
      <c r="S9" s="14">
        <v>0</v>
      </c>
      <c r="T9" s="14">
        <v>0</v>
      </c>
      <c r="U9" s="53">
        <v>0</v>
      </c>
      <c r="V9" s="14">
        <v>0</v>
      </c>
      <c r="W9" s="14"/>
      <c r="X9" s="14"/>
      <c r="Y9" s="14"/>
      <c r="Z9" s="17">
        <f t="shared" si="3"/>
        <v>1</v>
      </c>
    </row>
    <row r="10" spans="1:26">
      <c r="A10" s="146"/>
      <c r="B10" s="7" t="s">
        <v>90</v>
      </c>
      <c r="C10" s="8">
        <v>59.97</v>
      </c>
      <c r="D10" s="9">
        <v>87</v>
      </c>
      <c r="E10" s="10">
        <f t="shared" si="0"/>
        <v>75</v>
      </c>
      <c r="F10" s="11">
        <f t="shared" si="1"/>
        <v>9</v>
      </c>
      <c r="G10" s="12"/>
      <c r="H10" s="13">
        <f t="shared" si="2"/>
        <v>4</v>
      </c>
      <c r="I10" s="14">
        <v>4</v>
      </c>
      <c r="J10" s="15">
        <v>0</v>
      </c>
      <c r="K10" s="14">
        <v>3</v>
      </c>
      <c r="L10" s="14">
        <v>0</v>
      </c>
      <c r="M10" s="14">
        <v>0</v>
      </c>
      <c r="N10" s="14">
        <v>0</v>
      </c>
      <c r="O10" s="14">
        <v>1</v>
      </c>
      <c r="P10" s="14">
        <v>1</v>
      </c>
      <c r="Q10" s="14">
        <v>0</v>
      </c>
      <c r="R10" s="14">
        <v>0</v>
      </c>
      <c r="S10" s="14">
        <v>0</v>
      </c>
      <c r="T10" s="14">
        <v>0</v>
      </c>
      <c r="U10" s="53">
        <v>9</v>
      </c>
      <c r="V10" s="14">
        <v>27</v>
      </c>
      <c r="W10" s="14">
        <v>22</v>
      </c>
      <c r="X10" s="14">
        <v>4</v>
      </c>
      <c r="Y10" s="14">
        <v>4</v>
      </c>
      <c r="Z10" s="17">
        <f t="shared" si="3"/>
        <v>12</v>
      </c>
    </row>
    <row r="11" spans="1:26">
      <c r="A11" s="146"/>
      <c r="B11" s="7" t="s">
        <v>91</v>
      </c>
      <c r="C11" s="8">
        <v>59.97</v>
      </c>
      <c r="D11" s="9">
        <v>2</v>
      </c>
      <c r="E11" s="10">
        <f t="shared" si="0"/>
        <v>0</v>
      </c>
      <c r="F11" s="11">
        <f t="shared" si="1"/>
        <v>0</v>
      </c>
      <c r="G11" s="12"/>
      <c r="H11" s="13">
        <f t="shared" si="2"/>
        <v>0</v>
      </c>
      <c r="I11" s="14">
        <v>0</v>
      </c>
      <c r="J11" s="15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14">
        <v>0</v>
      </c>
      <c r="Q11" s="14">
        <v>0</v>
      </c>
      <c r="R11" s="14">
        <v>0</v>
      </c>
      <c r="S11" s="14">
        <v>0</v>
      </c>
      <c r="T11" s="14">
        <v>0</v>
      </c>
      <c r="U11" s="53"/>
      <c r="V11" s="14"/>
      <c r="W11" s="14"/>
      <c r="X11" s="14"/>
      <c r="Y11" s="14"/>
      <c r="Z11" s="17">
        <f t="shared" si="3"/>
        <v>2</v>
      </c>
    </row>
    <row r="12" spans="1:26">
      <c r="A12" s="146"/>
      <c r="B12" s="7" t="s">
        <v>92</v>
      </c>
      <c r="C12" s="8">
        <v>59.97</v>
      </c>
      <c r="D12" s="9">
        <v>1</v>
      </c>
      <c r="E12" s="10">
        <f t="shared" si="0"/>
        <v>0</v>
      </c>
      <c r="F12" s="11">
        <f t="shared" si="1"/>
        <v>0</v>
      </c>
      <c r="G12" s="12"/>
      <c r="H12" s="13">
        <f t="shared" si="2"/>
        <v>0</v>
      </c>
      <c r="I12" s="14">
        <v>0</v>
      </c>
      <c r="J12" s="15">
        <v>0</v>
      </c>
      <c r="K12" s="14">
        <v>0</v>
      </c>
      <c r="L12" s="14">
        <v>0</v>
      </c>
      <c r="M12" s="14">
        <v>0</v>
      </c>
      <c r="N12" s="14">
        <v>0</v>
      </c>
      <c r="O12" s="14">
        <v>0</v>
      </c>
      <c r="P12" s="14">
        <v>0</v>
      </c>
      <c r="Q12" s="14">
        <v>0</v>
      </c>
      <c r="R12" s="14">
        <v>0</v>
      </c>
      <c r="S12" s="14">
        <v>0</v>
      </c>
      <c r="T12" s="14">
        <v>0</v>
      </c>
      <c r="U12" s="53"/>
      <c r="V12" s="14"/>
      <c r="W12" s="14"/>
      <c r="X12" s="14"/>
      <c r="Y12" s="14"/>
      <c r="Z12" s="17">
        <f t="shared" si="3"/>
        <v>1</v>
      </c>
    </row>
    <row r="13" spans="1:26">
      <c r="A13" s="147"/>
      <c r="B13" s="18" t="s">
        <v>34</v>
      </c>
      <c r="C13" s="19"/>
      <c r="D13" s="20">
        <f>SUM(D6:D12)</f>
        <v>402</v>
      </c>
      <c r="E13" s="20">
        <f t="shared" ref="E13:X13" si="4">SUM(E6:E12)</f>
        <v>340</v>
      </c>
      <c r="F13" s="21">
        <f t="shared" si="4"/>
        <v>40</v>
      </c>
      <c r="G13" s="21">
        <f t="shared" si="4"/>
        <v>0</v>
      </c>
      <c r="H13" s="21">
        <f t="shared" si="4"/>
        <v>20</v>
      </c>
      <c r="I13" s="21">
        <f t="shared" si="4"/>
        <v>16</v>
      </c>
      <c r="J13" s="21">
        <f t="shared" si="4"/>
        <v>4</v>
      </c>
      <c r="K13" s="21">
        <f t="shared" si="4"/>
        <v>12</v>
      </c>
      <c r="L13" s="21">
        <f t="shared" si="4"/>
        <v>1</v>
      </c>
      <c r="M13" s="21">
        <f t="shared" si="4"/>
        <v>0</v>
      </c>
      <c r="N13" s="21">
        <f>SUM(N6:N12)</f>
        <v>2</v>
      </c>
      <c r="O13" s="21">
        <f t="shared" si="4"/>
        <v>1</v>
      </c>
      <c r="P13" s="21">
        <f t="shared" si="4"/>
        <v>1</v>
      </c>
      <c r="Q13" s="21">
        <f t="shared" si="4"/>
        <v>0</v>
      </c>
      <c r="R13" s="21">
        <f t="shared" si="4"/>
        <v>1</v>
      </c>
      <c r="S13" s="21">
        <f t="shared" si="4"/>
        <v>1</v>
      </c>
      <c r="T13" s="21">
        <f t="shared" si="4"/>
        <v>1</v>
      </c>
      <c r="U13" s="22">
        <f t="shared" si="4"/>
        <v>40</v>
      </c>
      <c r="V13" s="22">
        <f t="shared" si="4"/>
        <v>120</v>
      </c>
      <c r="W13" s="22">
        <f t="shared" si="4"/>
        <v>100</v>
      </c>
      <c r="X13" s="22">
        <f t="shared" si="4"/>
        <v>20</v>
      </c>
      <c r="Y13" s="22">
        <f>SUM(Y6:Y12)</f>
        <v>20</v>
      </c>
      <c r="Z13" s="23">
        <f>SUM(Z6:Z12)</f>
        <v>62</v>
      </c>
    </row>
    <row r="14" spans="1:26" ht="18" thickBot="1">
      <c r="A14" s="28"/>
      <c r="B14" s="24" t="s">
        <v>35</v>
      </c>
      <c r="C14" s="25">
        <v>0.4</v>
      </c>
      <c r="D14" s="26"/>
      <c r="E14" s="26"/>
      <c r="F14" s="26">
        <f>F13*40%</f>
        <v>16</v>
      </c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7"/>
    </row>
    <row r="15" spans="1:26">
      <c r="A15" t="s">
        <v>94</v>
      </c>
      <c r="K15" s="54">
        <f>F6+U6+V6+W6+X6+Y6</f>
        <v>200</v>
      </c>
      <c r="L15" s="82">
        <v>200</v>
      </c>
      <c r="N15" s="82"/>
    </row>
    <row r="16" spans="1:26">
      <c r="K16" s="54">
        <f t="shared" ref="K16:K21" si="5">F7+U7+V7+W7+X7+Y7</f>
        <v>1</v>
      </c>
      <c r="L16" s="82">
        <v>1</v>
      </c>
      <c r="N16" s="82"/>
    </row>
    <row r="17" spans="1:14">
      <c r="I17">
        <f>F13*0.5</f>
        <v>20</v>
      </c>
      <c r="K17" s="54">
        <f t="shared" si="5"/>
        <v>64</v>
      </c>
      <c r="L17" s="82">
        <v>64</v>
      </c>
      <c r="N17" s="82"/>
    </row>
    <row r="18" spans="1:14">
      <c r="A18" s="29" t="s">
        <v>45</v>
      </c>
      <c r="B18" s="29"/>
      <c r="C18" s="29"/>
      <c r="D18" s="29"/>
      <c r="E18" s="29"/>
      <c r="F18" s="29"/>
      <c r="G18" s="29"/>
      <c r="H18" s="29"/>
      <c r="I18" s="29"/>
      <c r="J18" s="29"/>
      <c r="K18" s="54">
        <v>0</v>
      </c>
      <c r="L18" s="82"/>
      <c r="N18" s="82"/>
    </row>
    <row r="19" spans="1:14">
      <c r="A19" s="30" t="s">
        <v>46</v>
      </c>
      <c r="B19" s="30"/>
      <c r="C19" s="30"/>
      <c r="D19" s="30"/>
      <c r="E19" s="30"/>
      <c r="F19" s="30"/>
      <c r="G19" s="30"/>
      <c r="H19" s="30"/>
      <c r="I19" s="30"/>
      <c r="J19" s="31"/>
      <c r="K19" s="54">
        <f t="shared" si="5"/>
        <v>75</v>
      </c>
      <c r="L19" s="82">
        <v>75</v>
      </c>
      <c r="N19" s="82"/>
    </row>
    <row r="20" spans="1:14">
      <c r="A20" s="30" t="s">
        <v>47</v>
      </c>
      <c r="B20" s="30"/>
      <c r="C20" s="30"/>
      <c r="D20" s="30"/>
      <c r="E20" s="30"/>
      <c r="F20" s="30"/>
      <c r="G20" s="30"/>
      <c r="H20" s="30"/>
      <c r="I20" s="30"/>
      <c r="J20" s="30"/>
      <c r="K20" s="54">
        <f t="shared" si="5"/>
        <v>0</v>
      </c>
      <c r="L20" s="82"/>
      <c r="N20" s="82"/>
    </row>
    <row r="21" spans="1:14">
      <c r="A21" s="30" t="s">
        <v>48</v>
      </c>
      <c r="B21" s="30"/>
      <c r="C21" s="30"/>
      <c r="D21" s="30"/>
      <c r="E21" s="30"/>
      <c r="F21" s="30"/>
      <c r="G21" s="30"/>
      <c r="H21" s="30"/>
      <c r="I21" s="30"/>
      <c r="J21" s="30"/>
      <c r="K21" s="54">
        <f t="shared" si="5"/>
        <v>0</v>
      </c>
      <c r="L21" s="82"/>
      <c r="N21" s="82"/>
    </row>
    <row r="22" spans="1:14">
      <c r="A22" s="32" t="s">
        <v>49</v>
      </c>
      <c r="B22" s="33" t="s">
        <v>50</v>
      </c>
      <c r="C22" s="33"/>
      <c r="D22" s="33"/>
      <c r="E22" s="34" t="s">
        <v>51</v>
      </c>
      <c r="F22" s="34"/>
      <c r="G22" s="34"/>
      <c r="H22" s="34"/>
      <c r="I22" s="34"/>
      <c r="J22" s="34"/>
      <c r="K22" s="54">
        <f t="shared" ref="K22" si="6">F13+U13+V13+W13+X13+Y13</f>
        <v>340</v>
      </c>
      <c r="L22" s="82">
        <f>SUM(L15:L19)</f>
        <v>340</v>
      </c>
    </row>
    <row r="23" spans="1:14">
      <c r="A23" s="32" t="s">
        <v>53</v>
      </c>
      <c r="B23" s="33" t="s">
        <v>54</v>
      </c>
      <c r="C23" s="33"/>
      <c r="D23" s="33"/>
      <c r="E23" s="34" t="s">
        <v>55</v>
      </c>
      <c r="F23" s="34"/>
      <c r="G23" s="34"/>
      <c r="H23" s="34"/>
      <c r="I23" s="34"/>
      <c r="J23" s="34"/>
      <c r="K23" s="34"/>
    </row>
    <row r="24" spans="1:14">
      <c r="A24" s="32" t="s">
        <v>56</v>
      </c>
      <c r="B24" s="33" t="s">
        <v>57</v>
      </c>
      <c r="C24" s="33"/>
      <c r="D24" s="33"/>
      <c r="E24" s="34" t="s">
        <v>133</v>
      </c>
      <c r="F24" s="34"/>
      <c r="G24" s="34"/>
      <c r="H24" s="34"/>
      <c r="I24" s="34"/>
      <c r="J24" s="34"/>
      <c r="K24" s="34"/>
    </row>
    <row r="25" spans="1:14">
      <c r="A25" s="32" t="s">
        <v>58</v>
      </c>
      <c r="B25" s="33" t="s">
        <v>59</v>
      </c>
      <c r="C25" s="33"/>
      <c r="D25" s="33"/>
      <c r="E25" s="34" t="s">
        <v>107</v>
      </c>
      <c r="F25" s="34"/>
      <c r="G25" s="34"/>
      <c r="H25" s="34"/>
      <c r="I25" s="34"/>
      <c r="J25" s="34"/>
    </row>
    <row r="26" spans="1:14">
      <c r="A26" s="32" t="s">
        <v>60</v>
      </c>
      <c r="B26" s="37" t="s">
        <v>61</v>
      </c>
      <c r="C26" s="37"/>
      <c r="D26" s="37"/>
      <c r="E26" s="34" t="s">
        <v>62</v>
      </c>
      <c r="F26" s="34"/>
      <c r="G26" s="34"/>
      <c r="H26" s="34"/>
      <c r="I26" s="34"/>
      <c r="K26" s="34"/>
    </row>
    <row r="27" spans="1:14" ht="18" thickBot="1">
      <c r="A27" s="32" t="s">
        <v>63</v>
      </c>
      <c r="B27" s="33" t="s">
        <v>64</v>
      </c>
      <c r="C27" s="33"/>
      <c r="D27" s="33"/>
      <c r="E27" s="38" t="s">
        <v>65</v>
      </c>
      <c r="F27" s="38"/>
      <c r="G27" s="38"/>
      <c r="H27" s="38"/>
      <c r="I27" s="38"/>
      <c r="J27" s="38"/>
      <c r="K27" s="38"/>
    </row>
    <row r="28" spans="1:14" ht="18" thickBot="1">
      <c r="A28" s="32"/>
      <c r="B28" s="39" t="s">
        <v>66</v>
      </c>
      <c r="C28" s="123" t="s">
        <v>67</v>
      </c>
      <c r="D28" s="124"/>
      <c r="E28" s="125"/>
      <c r="F28" s="126" t="s">
        <v>68</v>
      </c>
      <c r="G28" s="127"/>
      <c r="H28" s="127"/>
      <c r="I28" s="127"/>
      <c r="J28" s="127"/>
      <c r="K28" s="128"/>
    </row>
    <row r="29" spans="1:14" ht="18" thickTop="1">
      <c r="A29" s="32"/>
      <c r="B29" s="79" t="s">
        <v>69</v>
      </c>
      <c r="C29" s="129" t="s">
        <v>70</v>
      </c>
      <c r="D29" s="130"/>
      <c r="E29" s="131"/>
      <c r="F29" s="132" t="s">
        <v>71</v>
      </c>
      <c r="G29" s="133"/>
      <c r="H29" s="133"/>
      <c r="I29" s="133"/>
      <c r="J29" s="133"/>
      <c r="K29" s="134"/>
    </row>
    <row r="30" spans="1:14" ht="30" customHeight="1">
      <c r="A30" s="32"/>
      <c r="B30" s="115" t="s">
        <v>72</v>
      </c>
      <c r="C30" s="97" t="s">
        <v>95</v>
      </c>
      <c r="D30" s="98"/>
      <c r="E30" s="99"/>
      <c r="F30" s="117" t="s">
        <v>96</v>
      </c>
      <c r="G30" s="118"/>
      <c r="H30" s="118"/>
      <c r="I30" s="118"/>
      <c r="J30" s="118"/>
      <c r="K30" s="119"/>
    </row>
    <row r="31" spans="1:14" ht="30.75" customHeight="1">
      <c r="A31" s="32"/>
      <c r="B31" s="116"/>
      <c r="C31" s="97"/>
      <c r="D31" s="98"/>
      <c r="E31" s="99"/>
      <c r="F31" s="120"/>
      <c r="G31" s="121"/>
      <c r="H31" s="121"/>
      <c r="I31" s="121"/>
      <c r="J31" s="121"/>
      <c r="K31" s="122"/>
    </row>
    <row r="32" spans="1:14" ht="29.25" customHeight="1">
      <c r="A32" s="32"/>
      <c r="B32" s="41" t="s">
        <v>75</v>
      </c>
      <c r="C32" s="97" t="s">
        <v>98</v>
      </c>
      <c r="D32" s="98"/>
      <c r="E32" s="99"/>
      <c r="F32" s="100" t="s">
        <v>99</v>
      </c>
      <c r="G32" s="101"/>
      <c r="H32" s="101"/>
      <c r="I32" s="101"/>
      <c r="J32" s="101"/>
      <c r="K32" s="102"/>
    </row>
    <row r="33" spans="1:11" ht="48.75" customHeight="1" thickBot="1">
      <c r="A33" s="32"/>
      <c r="B33" s="42" t="s">
        <v>78</v>
      </c>
      <c r="C33" s="103" t="s">
        <v>79</v>
      </c>
      <c r="D33" s="104"/>
      <c r="E33" s="105"/>
      <c r="F33" s="106" t="s">
        <v>80</v>
      </c>
      <c r="G33" s="107"/>
      <c r="H33" s="107"/>
      <c r="I33" s="107"/>
      <c r="J33" s="107"/>
      <c r="K33" s="108"/>
    </row>
    <row r="34" spans="1:11">
      <c r="A34" s="43"/>
      <c r="B34" s="44" t="s">
        <v>81</v>
      </c>
      <c r="C34" s="94" t="s">
        <v>82</v>
      </c>
      <c r="D34" s="94"/>
      <c r="E34" s="94"/>
      <c r="F34" s="94"/>
      <c r="G34" s="94"/>
      <c r="H34" s="94"/>
      <c r="I34" s="94"/>
      <c r="J34" s="94"/>
      <c r="K34" s="94"/>
    </row>
    <row r="35" spans="1:11">
      <c r="A35" s="45"/>
      <c r="B35" s="46"/>
      <c r="C35" s="95" t="s">
        <v>83</v>
      </c>
      <c r="D35" s="95"/>
      <c r="E35" s="95"/>
      <c r="F35" s="95"/>
      <c r="G35" s="95"/>
      <c r="H35" s="95"/>
      <c r="I35" s="95"/>
      <c r="J35" s="95"/>
      <c r="K35" s="95"/>
    </row>
    <row r="36" spans="1:11" ht="36" customHeight="1">
      <c r="A36" s="45"/>
      <c r="B36" s="96" t="s">
        <v>84</v>
      </c>
      <c r="C36" s="96"/>
      <c r="D36" s="96"/>
      <c r="E36" s="96"/>
      <c r="F36" s="96"/>
      <c r="G36" s="96"/>
      <c r="H36" s="96"/>
      <c r="I36" s="96"/>
      <c r="J36" s="96"/>
      <c r="K36" s="96"/>
    </row>
  </sheetData>
  <mergeCells count="43">
    <mergeCell ref="Z1:Z5"/>
    <mergeCell ref="E2:E5"/>
    <mergeCell ref="F2:T2"/>
    <mergeCell ref="U2:U5"/>
    <mergeCell ref="V2:V5"/>
    <mergeCell ref="W2:W5"/>
    <mergeCell ref="X2:X5"/>
    <mergeCell ref="Y2:Y5"/>
    <mergeCell ref="F3:F5"/>
    <mergeCell ref="H3:J3"/>
    <mergeCell ref="L3:T3"/>
    <mergeCell ref="G4:G5"/>
    <mergeCell ref="H4:H5"/>
    <mergeCell ref="J4:J5"/>
    <mergeCell ref="L4:L5"/>
    <mergeCell ref="C29:E29"/>
    <mergeCell ref="F29:K29"/>
    <mergeCell ref="M4:M5"/>
    <mergeCell ref="N4:N5"/>
    <mergeCell ref="O4:O5"/>
    <mergeCell ref="C1:C5"/>
    <mergeCell ref="D1:D5"/>
    <mergeCell ref="E1:Y1"/>
    <mergeCell ref="S4:S5"/>
    <mergeCell ref="T4:T5"/>
    <mergeCell ref="R4:R5"/>
    <mergeCell ref="A6:A13"/>
    <mergeCell ref="C28:E28"/>
    <mergeCell ref="F28:K28"/>
    <mergeCell ref="P4:P5"/>
    <mergeCell ref="Q4:Q5"/>
    <mergeCell ref="A1:A5"/>
    <mergeCell ref="B1:B5"/>
    <mergeCell ref="C34:K34"/>
    <mergeCell ref="C35:K35"/>
    <mergeCell ref="B36:K36"/>
    <mergeCell ref="B30:B31"/>
    <mergeCell ref="C30:E31"/>
    <mergeCell ref="F30:K31"/>
    <mergeCell ref="C32:E32"/>
    <mergeCell ref="F32:K32"/>
    <mergeCell ref="C33:E33"/>
    <mergeCell ref="F33:K33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이름이 지정된 범위</vt:lpstr>
      </vt:variant>
      <vt:variant>
        <vt:i4>1</vt:i4>
      </vt:variant>
    </vt:vector>
  </HeadingPairs>
  <TitlesOfParts>
    <vt:vector size="5" baseType="lpstr">
      <vt:lpstr>특별공급 물량 세부내역</vt:lpstr>
      <vt:lpstr>Sheet2</vt:lpstr>
      <vt:lpstr>공급수량</vt:lpstr>
      <vt:lpstr>최종공급수량</vt:lpstr>
      <vt:lpstr>'특별공급 물량 세부내역'!Print_Area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LH</dc:creator>
  <cp:lastModifiedBy>황보효진</cp:lastModifiedBy>
  <cp:lastPrinted>2021-09-23T04:22:31Z</cp:lastPrinted>
  <dcterms:created xsi:type="dcterms:W3CDTF">2021-01-19T04:32:44Z</dcterms:created>
  <dcterms:modified xsi:type="dcterms:W3CDTF">2021-09-23T07:34:10Z</dcterms:modified>
</cp:coreProperties>
</file>